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6\Desktop\Ջրաձոր\"/>
    </mc:Choice>
  </mc:AlternateContent>
  <bookViews>
    <workbookView xWindow="0" yWindow="0" windowWidth="28800" windowHeight="117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/>
  <c r="C43" i="2" l="1"/>
  <c r="F43" i="2" s="1"/>
  <c r="C44" i="2"/>
  <c r="F44" i="2" s="1"/>
  <c r="C45" i="2"/>
  <c r="F45" i="2"/>
  <c r="C46" i="2"/>
  <c r="F46" i="2"/>
  <c r="C49" i="2"/>
  <c r="F49" i="2"/>
  <c r="C50" i="2"/>
  <c r="F50" i="2"/>
  <c r="C51" i="2"/>
  <c r="F51" i="2" s="1"/>
  <c r="C52" i="2"/>
  <c r="F52" i="2" s="1"/>
  <c r="C54" i="2"/>
  <c r="F54" i="2"/>
  <c r="C55" i="2"/>
  <c r="F55" i="2"/>
  <c r="C56" i="2"/>
  <c r="F56" i="2"/>
  <c r="C58" i="2"/>
  <c r="F58" i="2"/>
  <c r="C59" i="2"/>
  <c r="F59" i="2"/>
  <c r="C60" i="2"/>
  <c r="F60" i="2" s="1"/>
  <c r="C61" i="2"/>
  <c r="F61" i="2" s="1"/>
  <c r="C63" i="2"/>
  <c r="F63" i="2" s="1"/>
  <c r="C64" i="2"/>
  <c r="F64" i="2" s="1"/>
  <c r="C65" i="2"/>
  <c r="F65" i="2" s="1"/>
  <c r="C66" i="2"/>
  <c r="F66" i="2" s="1"/>
  <c r="C71" i="2"/>
  <c r="F71" i="2"/>
  <c r="C74" i="2"/>
  <c r="F74" i="2"/>
  <c r="F28" i="2"/>
  <c r="F70" i="2" l="1"/>
  <c r="F67" i="2"/>
  <c r="F53" i="2"/>
  <c r="F57" i="2"/>
  <c r="C42" i="2" l="1"/>
  <c r="F42" i="2"/>
  <c r="C40" i="2"/>
  <c r="F40" i="2" s="1"/>
  <c r="C38" i="2"/>
  <c r="F38" i="2" s="1"/>
  <c r="C35" i="2"/>
  <c r="F35" i="2" s="1"/>
  <c r="C37" i="2"/>
  <c r="F37" i="2"/>
  <c r="C31" i="2"/>
  <c r="F31" i="2"/>
  <c r="C30" i="2"/>
  <c r="F30" i="2"/>
  <c r="C34" i="2"/>
  <c r="F34" i="2"/>
  <c r="C33" i="2"/>
  <c r="F33" i="2" s="1"/>
  <c r="C28" i="2"/>
  <c r="C32" i="2"/>
  <c r="F32" i="2"/>
  <c r="F22" i="2"/>
  <c r="C27" i="2"/>
  <c r="F27" i="2"/>
  <c r="C26" i="2"/>
  <c r="F26" i="2" s="1"/>
  <c r="C25" i="2"/>
  <c r="F25" i="2" s="1"/>
  <c r="C24" i="2"/>
  <c r="F24" i="2" s="1"/>
  <c r="C23" i="2"/>
  <c r="F23" i="2" s="1"/>
  <c r="C22" i="2"/>
  <c r="C21" i="2"/>
  <c r="F21" i="2" s="1"/>
  <c r="C20" i="2"/>
  <c r="F20" i="2" s="1"/>
  <c r="C19" i="2"/>
  <c r="F19" i="2"/>
  <c r="F16" i="2"/>
  <c r="C18" i="2"/>
  <c r="F18" i="2" s="1"/>
  <c r="C16" i="2"/>
  <c r="C11" i="2"/>
  <c r="C12" i="2"/>
  <c r="C14" i="2"/>
  <c r="F14" i="2"/>
  <c r="C17" i="2"/>
  <c r="F6" i="2" l="1"/>
</calcChain>
</file>

<file path=xl/sharedStrings.xml><?xml version="1.0" encoding="utf-8"?>
<sst xmlns="http://schemas.openxmlformats.org/spreadsheetml/2006/main" count="376" uniqueCount="109">
  <si>
    <t>Ջրային</t>
  </si>
  <si>
    <t>Ջրամբարներ</t>
  </si>
  <si>
    <t>Փոփոխվող նպատակային նշանակություն</t>
  </si>
  <si>
    <t>Փոփոխվող գործառնական նշանակություն</t>
  </si>
  <si>
    <t>08-096-0315-0027</t>
  </si>
  <si>
    <t>08-096-0315-0020</t>
  </si>
  <si>
    <t>08-096-0305-0234</t>
  </si>
  <si>
    <t>08-096-0309-0001</t>
  </si>
  <si>
    <t>08-096-0314-0001</t>
  </si>
  <si>
    <t>08-096-0313-0001</t>
  </si>
  <si>
    <t>08-096-0312-0001</t>
  </si>
  <si>
    <t>08-096-0311-0001</t>
  </si>
  <si>
    <t>08-096-0310-0001</t>
  </si>
  <si>
    <t>08-096-0321-0074</t>
  </si>
  <si>
    <t>08-096-0321-0001</t>
  </si>
  <si>
    <t>08-096-0321-0072</t>
  </si>
  <si>
    <t>Մասնակի</t>
  </si>
  <si>
    <t>Ամբողջական</t>
  </si>
  <si>
    <t>08-096-0516-0001</t>
  </si>
  <si>
    <t>08-096-0305-0233</t>
  </si>
  <si>
    <t>08-096-0001-0001</t>
  </si>
  <si>
    <t>08-096-0020-0001</t>
  </si>
  <si>
    <t>08-096-0549-0001</t>
  </si>
  <si>
    <t>08-096-0316-0001</t>
  </si>
  <si>
    <t>08-096-0019-0001</t>
  </si>
  <si>
    <t>08-096-0320-0001</t>
  </si>
  <si>
    <t>08-096-0528-0001</t>
  </si>
  <si>
    <t>08-096-0561-0001</t>
  </si>
  <si>
    <t>08-096-0524-0001</t>
  </si>
  <si>
    <t>08-096-0519-0001</t>
  </si>
  <si>
    <t>08-096-0523-0001</t>
  </si>
  <si>
    <t>08-096-0522-0001</t>
  </si>
  <si>
    <t>08-096-0521-0001</t>
  </si>
  <si>
    <t>08-096-0525-0001</t>
  </si>
  <si>
    <t>08-096-0526-0001</t>
  </si>
  <si>
    <t>08-096-0529-0001</t>
  </si>
  <si>
    <t>08-096-0317-0001</t>
  </si>
  <si>
    <t>08-096-0558-0001</t>
  </si>
  <si>
    <t>08-096-0559-0001</t>
  </si>
  <si>
    <t>08-096-0329-0001</t>
  </si>
  <si>
    <t>08-096-0420-0001</t>
  </si>
  <si>
    <t>08-033-0423-0001</t>
  </si>
  <si>
    <t>08-033-0107-0001</t>
  </si>
  <si>
    <t>08-033-0432-0001</t>
  </si>
  <si>
    <t>08-018-0131-0001</t>
  </si>
  <si>
    <t>08-018-0129-0001</t>
  </si>
  <si>
    <t>08-018-0129-0023</t>
  </si>
  <si>
    <t>08-018-0131-0003</t>
  </si>
  <si>
    <t>08-018-0131-0004</t>
  </si>
  <si>
    <t>08-018-0129-0024</t>
  </si>
  <si>
    <t>08-018-0138-0002</t>
  </si>
  <si>
    <t>08-018-0138-0003</t>
  </si>
  <si>
    <t>08-066-0107-0001</t>
  </si>
  <si>
    <t>08-066-0112-0041</t>
  </si>
  <si>
    <t>Ամասիա համայնք Ջրաձոր բնակավայր</t>
  </si>
  <si>
    <t>Ամսաիա համայնք Բյուրակն բնակավայր</t>
  </si>
  <si>
    <t>Ամսաիա համայնք Արեգնադեմ բնակավայր</t>
  </si>
  <si>
    <t>Ամսաիա համայնք Գտաշեն բնակավայր</t>
  </si>
  <si>
    <t>Հողամասի հասցե/ծածկագիր</t>
  </si>
  <si>
    <t>Նշումներ</t>
  </si>
  <si>
    <t>Հ/Հ</t>
  </si>
  <si>
    <t>08-035-0590-0001</t>
  </si>
  <si>
    <t>08-035-0591-0001</t>
  </si>
  <si>
    <t>08-018-0131-0002</t>
  </si>
  <si>
    <t>08-096-0323-0001-ից</t>
  </si>
  <si>
    <t>08-096-    330-  0020-ից</t>
  </si>
  <si>
    <t>08-096-    330-  0022</t>
  </si>
  <si>
    <t>08-096-    330-  0023-ից</t>
  </si>
  <si>
    <t>08-096-0317-0002</t>
  </si>
  <si>
    <t xml:space="preserve"> </t>
  </si>
  <si>
    <t>Ամասիա համայնք Հողմիկ բնակավայր</t>
  </si>
  <si>
    <t>Գյուղատնտեսական</t>
  </si>
  <si>
    <t>Արոտ</t>
  </si>
  <si>
    <t>0,9532 հա</t>
  </si>
  <si>
    <t>0,6308 հա</t>
  </si>
  <si>
    <t>Պահուստային</t>
  </si>
  <si>
    <t>Վարելահող</t>
  </si>
  <si>
    <t>Այլ հողատեսքեր</t>
  </si>
  <si>
    <t xml:space="preserve">Բնակավայրերի </t>
  </si>
  <si>
    <t>Այլ հողեր</t>
  </si>
  <si>
    <t xml:space="preserve"> 2.9371հա</t>
  </si>
  <si>
    <t>8.1394հա</t>
  </si>
  <si>
    <t>0,0477հա</t>
  </si>
  <si>
    <t>0,10087հա</t>
  </si>
  <si>
    <t xml:space="preserve">Էներգետիկայի, կապի, տրանսպորտի, կոմունալ ենթակառուցվածքների օբյեկտների
</t>
  </si>
  <si>
    <t>Տրոնսպորտի</t>
  </si>
  <si>
    <t xml:space="preserve">Արդյունաբերության, ընդերք-օգտագործման և այլ արտադրական նշանակության օբյեկտներ
</t>
  </si>
  <si>
    <t xml:space="preserve">Գյուղատնտեսական արտադրական
</t>
  </si>
  <si>
    <t>1,0524հա</t>
  </si>
  <si>
    <t>1,0123հա</t>
  </si>
  <si>
    <t>11,0576հա</t>
  </si>
  <si>
    <t>10,4167հա</t>
  </si>
  <si>
    <t>10,5725հա</t>
  </si>
  <si>
    <t xml:space="preserve">Հատուկ պահպանվող տարածքներ </t>
  </si>
  <si>
    <t xml:space="preserve">Պատմական և մշակութային   </t>
  </si>
  <si>
    <t>Առկա նպատակաին նշանակություն</t>
  </si>
  <si>
    <t>Առկա գործառնական նշանակություն</t>
  </si>
  <si>
    <t>Նշանակությունը փոփոխվող հողամասի մակերեսը  (հա)</t>
  </si>
  <si>
    <t xml:space="preserve"> Ամբողջ հողամասի մակերես    (հա)</t>
  </si>
  <si>
    <t xml:space="preserve">Վարելահող </t>
  </si>
  <si>
    <t xml:space="preserve">Գյուղատնտեսական           </t>
  </si>
  <si>
    <t>« » մայիսի 2020 թվական</t>
  </si>
  <si>
    <t xml:space="preserve">Գյուղ Ամասիա </t>
  </si>
  <si>
    <t>ՀՀ ՇԻՐԱԿԻ ՄԱՐԶԻ ԱՄԱՍԻԱ ՀԱՄԱՅՆՔԻ ՂԵԿԱՎԱՐ`                                              ՋԵՄՄԱ ՀԱՐՈՒԹՅՈՒՆՅԱՆ</t>
  </si>
  <si>
    <r>
      <rPr>
        <b/>
        <sz val="14"/>
        <rFont val="Calibri"/>
        <family val="2"/>
        <charset val="204"/>
        <scheme val="minor"/>
      </rPr>
      <t xml:space="preserve">ՑԱՆԿ          </t>
    </r>
    <r>
      <rPr>
        <b/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Հայաստանի Հանրապետության Շիրակի մարզի Ամասիա համայնքի վարչական տարածքում գտնվող և «Ջրային ռեսուրսների համատեղված կառա¬վա¬րում/Ախուրյան գետ, փուլ 1» (Կապսի ջրամբարի և ոռոգման ինքնահոս համակարգի կառուցում) ծրագրի շրջամակներում Կապսի ջրամբարի կառուցման նպատակով ջրային հողերի կատեգորիա` ջրամբար  գործառնական նշանակություն փոխադրվող Ամասիա համայնքի սեփականությունը համարվող (բնակավայր՝ Ջրաձոր, Արեգնադեմ, Բյուրակն, Գտաշեն, Հողմիկ) հողամասերի </t>
    </r>
  </si>
  <si>
    <t>Այլ հողատեսք</t>
  </si>
  <si>
    <t>Այլ հողերի</t>
  </si>
  <si>
    <t>Այլ հողատեսքր</t>
  </si>
  <si>
    <t>ՀԱՎԵԼՎԱԾ Հայաստանի Հանրապետության Շիրակի մարզի Ամասիա համայնքի ավագանու 2022 թվականի ապրիլի 22-ի թիվ 30-Ա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</si>
</sst>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00_-;\-* #,##0.0000_-;_-* &quot;-&quot;??_-;_-@_-"/>
    <numFmt numFmtId="166" formatCode="_-* #,##0.00000_-;\-* #,##0.00000_-;_-* &quot;-&quot;??_-;_-@_-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b/>
      <i/>
      <sz val="11"/>
      <name val="Sylfaen"/>
      <family val="1"/>
      <charset val="204"/>
    </font>
    <font>
      <sz val="11"/>
      <name val="Calibri"/>
      <family val="2"/>
      <charset val="1"/>
      <scheme val="minor"/>
    </font>
    <font>
      <sz val="11"/>
      <name val="Sylfaen"/>
      <family val="1"/>
      <charset val="204"/>
    </font>
    <font>
      <sz val="11"/>
      <name val="Calibri"/>
      <family val="2"/>
      <charset val="204"/>
    </font>
    <font>
      <b/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5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0" fontId="5" fillId="2" borderId="0" xfId="0" applyFont="1" applyFill="1"/>
    <xf numFmtId="0" fontId="5" fillId="3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center" wrapText="1"/>
    </xf>
    <xf numFmtId="0" fontId="5" fillId="4" borderId="0" xfId="0" applyFont="1" applyFill="1"/>
    <xf numFmtId="0" fontId="6" fillId="3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vertical="top" wrapText="1"/>
    </xf>
    <xf numFmtId="165" fontId="5" fillId="3" borderId="0" xfId="1" applyNumberFormat="1" applyFont="1" applyFill="1" applyBorder="1"/>
    <xf numFmtId="0" fontId="5" fillId="3" borderId="0" xfId="0" applyFont="1" applyFill="1" applyBorder="1" applyAlignment="1"/>
    <xf numFmtId="0" fontId="5" fillId="0" borderId="0" xfId="0" applyFont="1" applyBorder="1"/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/>
    <xf numFmtId="0" fontId="5" fillId="0" borderId="0" xfId="0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0" xfId="1" applyNumberFormat="1" applyFont="1"/>
    <xf numFmtId="0" fontId="5" fillId="0" borderId="0" xfId="0" applyFont="1" applyAlignment="1">
      <alignment horizontal="center"/>
    </xf>
    <xf numFmtId="165" fontId="6" fillId="3" borderId="1" xfId="1" applyNumberFormat="1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5" fontId="6" fillId="3" borderId="1" xfId="1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vertical="center"/>
    </xf>
    <xf numFmtId="165" fontId="6" fillId="3" borderId="1" xfId="1" applyNumberFormat="1" applyFont="1" applyFill="1" applyBorder="1" applyAlignment="1"/>
    <xf numFmtId="0" fontId="6" fillId="0" borderId="1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/>
    <xf numFmtId="0" fontId="6" fillId="3" borderId="5" xfId="0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3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right" vertical="center" wrapText="1"/>
    </xf>
    <xf numFmtId="165" fontId="6" fillId="3" borderId="7" xfId="1" applyNumberFormat="1" applyFont="1" applyFill="1" applyBorder="1" applyAlignment="1">
      <alignment horizontal="right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7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165" fontId="6" fillId="3" borderId="6" xfId="1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2" fillId="3" borderId="0" xfId="0" applyFont="1" applyFill="1" applyBorder="1" applyAlignment="1">
      <alignment horizontal="center" vertical="center"/>
    </xf>
    <xf numFmtId="0" fontId="0" fillId="0" borderId="0" xfId="0" applyBorder="1"/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06"/>
  <sheetViews>
    <sheetView tabSelected="1" workbookViewId="0">
      <selection activeCell="M36" sqref="M36"/>
    </sheetView>
  </sheetViews>
  <sheetFormatPr defaultRowHeight="15" x14ac:dyDescent="0.25"/>
  <cols>
    <col min="1" max="1" width="5.7109375" style="4" customWidth="1"/>
    <col min="2" max="2" width="22" style="7" customWidth="1"/>
    <col min="3" max="3" width="11" style="38" customWidth="1"/>
    <col min="4" max="4" width="17" style="7" customWidth="1"/>
    <col min="5" max="5" width="14.28515625" style="7" customWidth="1"/>
    <col min="6" max="6" width="13" style="39" customWidth="1"/>
    <col min="7" max="7" width="13.42578125" style="40" customWidth="1"/>
    <col min="8" max="8" width="29.85546875" style="3" customWidth="1"/>
    <col min="9" max="9" width="26.42578125" style="1" customWidth="1"/>
    <col min="10" max="10" width="11.42578125" style="7" customWidth="1"/>
    <col min="11" max="11" width="9.140625" style="7"/>
    <col min="12" max="12" width="3.42578125" style="7" customWidth="1"/>
    <col min="13" max="13" width="26.28515625" style="7" customWidth="1"/>
    <col min="14" max="14" width="13.7109375" style="7" customWidth="1"/>
    <col min="15" max="16384" width="9.140625" style="7"/>
  </cols>
  <sheetData>
    <row r="1" spans="1:58" ht="73.5" customHeight="1" x14ac:dyDescent="0.25">
      <c r="A1" s="99"/>
      <c r="B1" s="100"/>
      <c r="C1" s="100"/>
      <c r="D1" s="100"/>
      <c r="E1" s="100"/>
      <c r="F1" s="100"/>
      <c r="G1" s="100"/>
      <c r="H1" s="100"/>
      <c r="I1" s="98" t="s">
        <v>108</v>
      </c>
      <c r="J1" s="98"/>
    </row>
    <row r="2" spans="1:58" ht="87" customHeight="1" x14ac:dyDescent="0.25">
      <c r="A2" s="92" t="s">
        <v>104</v>
      </c>
      <c r="B2" s="93"/>
      <c r="C2" s="93"/>
      <c r="D2" s="93"/>
      <c r="E2" s="93"/>
      <c r="F2" s="93"/>
      <c r="G2" s="93"/>
      <c r="H2" s="93"/>
      <c r="I2" s="93"/>
      <c r="J2" s="93"/>
    </row>
    <row r="3" spans="1:58" x14ac:dyDescent="0.25">
      <c r="A3" s="83" t="s">
        <v>60</v>
      </c>
      <c r="B3" s="83" t="s">
        <v>58</v>
      </c>
      <c r="C3" s="82" t="s">
        <v>98</v>
      </c>
      <c r="D3" s="83" t="s">
        <v>2</v>
      </c>
      <c r="E3" s="83" t="s">
        <v>3</v>
      </c>
      <c r="F3" s="82" t="s">
        <v>97</v>
      </c>
      <c r="G3" s="77" t="s">
        <v>59</v>
      </c>
      <c r="H3" s="101" t="s">
        <v>95</v>
      </c>
      <c r="I3" s="101" t="s">
        <v>96</v>
      </c>
      <c r="J3" s="77" t="s">
        <v>59</v>
      </c>
    </row>
    <row r="4" spans="1:58" ht="58.5" customHeight="1" x14ac:dyDescent="0.25">
      <c r="A4" s="83"/>
      <c r="B4" s="83"/>
      <c r="C4" s="82"/>
      <c r="D4" s="83"/>
      <c r="E4" s="83"/>
      <c r="F4" s="82"/>
      <c r="G4" s="77"/>
      <c r="H4" s="102"/>
      <c r="I4" s="102"/>
      <c r="J4" s="77"/>
      <c r="L4" s="10"/>
      <c r="M4" s="10"/>
      <c r="N4" s="10"/>
    </row>
    <row r="5" spans="1:58" x14ac:dyDescent="0.25">
      <c r="A5" s="11">
        <v>1</v>
      </c>
      <c r="B5" s="27">
        <v>2</v>
      </c>
      <c r="C5" s="12">
        <v>3</v>
      </c>
      <c r="D5" s="11">
        <v>4</v>
      </c>
      <c r="E5" s="11">
        <v>5</v>
      </c>
      <c r="F5" s="12">
        <v>6</v>
      </c>
      <c r="G5" s="26">
        <v>7</v>
      </c>
      <c r="H5" s="11">
        <v>8</v>
      </c>
      <c r="I5" s="27">
        <v>9</v>
      </c>
      <c r="J5" s="12">
        <v>10</v>
      </c>
      <c r="L5" s="13"/>
      <c r="M5" s="14"/>
      <c r="N5" s="14"/>
    </row>
    <row r="6" spans="1:58" ht="15" customHeight="1" x14ac:dyDescent="0.25">
      <c r="A6" s="15" t="s">
        <v>54</v>
      </c>
      <c r="B6" s="16"/>
      <c r="C6" s="16"/>
      <c r="D6" s="16"/>
      <c r="E6" s="16"/>
      <c r="F6" s="17">
        <f>SUM(F11:F52)</f>
        <v>110.15014565</v>
      </c>
      <c r="G6" s="18"/>
      <c r="H6" s="2"/>
      <c r="I6" s="2"/>
      <c r="J6" s="43"/>
      <c r="L6" s="19"/>
      <c r="M6" s="14"/>
      <c r="N6" s="14"/>
    </row>
    <row r="7" spans="1:58" x14ac:dyDescent="0.25">
      <c r="A7" s="44">
        <v>1</v>
      </c>
      <c r="B7" s="45" t="s">
        <v>65</v>
      </c>
      <c r="C7" s="46"/>
      <c r="D7" s="20" t="s">
        <v>0</v>
      </c>
      <c r="E7" s="20" t="s">
        <v>1</v>
      </c>
      <c r="F7" s="46">
        <v>1.2728999999999999</v>
      </c>
      <c r="G7" s="47" t="s">
        <v>16</v>
      </c>
      <c r="H7" s="44" t="s">
        <v>71</v>
      </c>
      <c r="I7" s="44" t="s">
        <v>105</v>
      </c>
      <c r="J7" s="48"/>
      <c r="L7" s="19"/>
      <c r="M7" s="14"/>
      <c r="N7" s="14"/>
    </row>
    <row r="8" spans="1:58" s="9" customFormat="1" x14ac:dyDescent="0.25">
      <c r="A8" s="44">
        <v>2</v>
      </c>
      <c r="B8" s="45" t="s">
        <v>66</v>
      </c>
      <c r="C8" s="48"/>
      <c r="D8" s="20" t="s">
        <v>0</v>
      </c>
      <c r="E8" s="20" t="s">
        <v>1</v>
      </c>
      <c r="F8" s="49">
        <v>0.1032</v>
      </c>
      <c r="G8" s="47" t="s">
        <v>17</v>
      </c>
      <c r="H8" s="44" t="s">
        <v>71</v>
      </c>
      <c r="I8" s="44" t="s">
        <v>105</v>
      </c>
      <c r="J8" s="48"/>
      <c r="K8" s="6"/>
      <c r="L8" s="19"/>
      <c r="M8" s="14"/>
      <c r="N8" s="1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s="9" customFormat="1" x14ac:dyDescent="0.25">
      <c r="A9" s="44">
        <v>3</v>
      </c>
      <c r="B9" s="45" t="s">
        <v>67</v>
      </c>
      <c r="C9" s="48"/>
      <c r="D9" s="20" t="s">
        <v>0</v>
      </c>
      <c r="E9" s="20" t="s">
        <v>1</v>
      </c>
      <c r="F9" s="49">
        <v>1.7628999999999999</v>
      </c>
      <c r="G9" s="47" t="s">
        <v>16</v>
      </c>
      <c r="H9" s="44" t="s">
        <v>71</v>
      </c>
      <c r="I9" s="44" t="s">
        <v>105</v>
      </c>
      <c r="J9" s="48"/>
      <c r="K9" s="6"/>
      <c r="L9" s="19"/>
      <c r="M9" s="14"/>
      <c r="N9" s="1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s="9" customFormat="1" x14ac:dyDescent="0.25">
      <c r="A10" s="44">
        <v>4</v>
      </c>
      <c r="B10" s="45" t="s">
        <v>64</v>
      </c>
      <c r="C10" s="48"/>
      <c r="D10" s="20" t="s">
        <v>0</v>
      </c>
      <c r="E10" s="20" t="s">
        <v>1</v>
      </c>
      <c r="F10" s="49">
        <v>0.1653</v>
      </c>
      <c r="G10" s="47" t="s">
        <v>16</v>
      </c>
      <c r="H10" s="44" t="s">
        <v>71</v>
      </c>
      <c r="I10" s="44" t="s">
        <v>72</v>
      </c>
      <c r="J10" s="48"/>
      <c r="K10" s="6"/>
      <c r="L10" s="19"/>
      <c r="M10" s="14"/>
      <c r="N10" s="1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58" s="9" customFormat="1" x14ac:dyDescent="0.25">
      <c r="A11" s="44">
        <v>7</v>
      </c>
      <c r="B11" s="50" t="s">
        <v>18</v>
      </c>
      <c r="C11" s="46">
        <f>174908.52/10000</f>
        <v>17.490852</v>
      </c>
      <c r="D11" s="20" t="s">
        <v>0</v>
      </c>
      <c r="E11" s="20" t="s">
        <v>1</v>
      </c>
      <c r="F11" s="51">
        <f>146738.1815/10000</f>
        <v>14.673818150000001</v>
      </c>
      <c r="G11" s="47" t="s">
        <v>16</v>
      </c>
      <c r="H11" s="44" t="s">
        <v>71</v>
      </c>
      <c r="I11" s="44" t="s">
        <v>77</v>
      </c>
      <c r="J11" s="48"/>
      <c r="K11" s="6"/>
      <c r="L11" s="19"/>
      <c r="M11" s="14"/>
      <c r="N11" s="1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s="9" customFormat="1" x14ac:dyDescent="0.25">
      <c r="A12" s="44">
        <v>8</v>
      </c>
      <c r="B12" s="50" t="s">
        <v>19</v>
      </c>
      <c r="C12" s="46">
        <f>177640.46/10000</f>
        <v>17.764046</v>
      </c>
      <c r="D12" s="20" t="s">
        <v>0</v>
      </c>
      <c r="E12" s="20" t="s">
        <v>1</v>
      </c>
      <c r="F12" s="52">
        <f>10270.0027/10000</f>
        <v>1.0270002699999998</v>
      </c>
      <c r="G12" s="47" t="s">
        <v>16</v>
      </c>
      <c r="H12" s="44" t="s">
        <v>71</v>
      </c>
      <c r="I12" s="44" t="s">
        <v>72</v>
      </c>
      <c r="J12" s="53"/>
      <c r="K12" s="6"/>
      <c r="L12" s="19"/>
      <c r="M12" s="14"/>
      <c r="N12" s="1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1:58" s="9" customFormat="1" x14ac:dyDescent="0.25">
      <c r="A13" s="44">
        <v>9</v>
      </c>
      <c r="B13" s="54" t="s">
        <v>6</v>
      </c>
      <c r="C13" s="46">
        <v>2.75</v>
      </c>
      <c r="D13" s="20" t="s">
        <v>0</v>
      </c>
      <c r="E13" s="20" t="s">
        <v>1</v>
      </c>
      <c r="F13" s="52">
        <v>1.1782999999999999</v>
      </c>
      <c r="G13" s="47" t="s">
        <v>16</v>
      </c>
      <c r="H13" s="44" t="s">
        <v>71</v>
      </c>
      <c r="I13" s="44" t="s">
        <v>72</v>
      </c>
      <c r="J13" s="53"/>
      <c r="K13" s="6"/>
      <c r="L13" s="10"/>
      <c r="M13" s="10"/>
      <c r="N13" s="1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58" s="9" customFormat="1" x14ac:dyDescent="0.25">
      <c r="A14" s="71">
        <v>11</v>
      </c>
      <c r="B14" s="73" t="s">
        <v>5</v>
      </c>
      <c r="C14" s="78">
        <f>742718.85/10000</f>
        <v>74.271884999999997</v>
      </c>
      <c r="D14" s="73" t="s">
        <v>0</v>
      </c>
      <c r="E14" s="73" t="s">
        <v>1</v>
      </c>
      <c r="F14" s="80">
        <f>209889.232/10000</f>
        <v>20.988923199999999</v>
      </c>
      <c r="G14" s="71" t="s">
        <v>16</v>
      </c>
      <c r="H14" s="44" t="s">
        <v>71</v>
      </c>
      <c r="I14" s="44" t="s">
        <v>72</v>
      </c>
      <c r="J14" s="48" t="s">
        <v>91</v>
      </c>
      <c r="K14" s="6"/>
      <c r="L14" s="10"/>
      <c r="M14" s="10"/>
      <c r="N14" s="10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1:58" s="9" customFormat="1" ht="30" x14ac:dyDescent="0.25">
      <c r="A15" s="72"/>
      <c r="B15" s="74"/>
      <c r="C15" s="79"/>
      <c r="D15" s="74"/>
      <c r="E15" s="74"/>
      <c r="F15" s="81"/>
      <c r="G15" s="72"/>
      <c r="H15" s="69" t="s">
        <v>93</v>
      </c>
      <c r="I15" s="25" t="s">
        <v>94</v>
      </c>
      <c r="J15" s="53" t="s">
        <v>92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1:58" s="9" customFormat="1" x14ac:dyDescent="0.25">
      <c r="A16" s="44">
        <v>12</v>
      </c>
      <c r="B16" s="54" t="s">
        <v>20</v>
      </c>
      <c r="C16" s="46">
        <f>18320.7/10000</f>
        <v>1.8320700000000001</v>
      </c>
      <c r="D16" s="20" t="s">
        <v>0</v>
      </c>
      <c r="E16" s="20" t="s">
        <v>1</v>
      </c>
      <c r="F16" s="46">
        <f>5190.0528/10000</f>
        <v>0.51900528000000001</v>
      </c>
      <c r="G16" s="47" t="s">
        <v>16</v>
      </c>
      <c r="H16" s="44" t="s">
        <v>78</v>
      </c>
      <c r="I16" s="44" t="s">
        <v>77</v>
      </c>
      <c r="J16" s="53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1:58" s="5" customFormat="1" x14ac:dyDescent="0.25">
      <c r="A17" s="44">
        <v>13</v>
      </c>
      <c r="B17" s="54" t="s">
        <v>4</v>
      </c>
      <c r="C17" s="46">
        <f>14908.71/10000</f>
        <v>1.4908709999999998</v>
      </c>
      <c r="D17" s="20" t="s">
        <v>0</v>
      </c>
      <c r="E17" s="20" t="s">
        <v>1</v>
      </c>
      <c r="F17" s="41">
        <v>1.4908709999999998</v>
      </c>
      <c r="G17" s="47" t="s">
        <v>17</v>
      </c>
      <c r="H17" s="44" t="s">
        <v>71</v>
      </c>
      <c r="I17" s="44" t="s">
        <v>72</v>
      </c>
      <c r="J17" s="53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9" customFormat="1" ht="63" customHeight="1" x14ac:dyDescent="0.25">
      <c r="A18" s="56">
        <v>14</v>
      </c>
      <c r="B18" s="54" t="s">
        <v>21</v>
      </c>
      <c r="C18" s="57">
        <f>12188.82/10000</f>
        <v>1.218882</v>
      </c>
      <c r="D18" s="25" t="s">
        <v>0</v>
      </c>
      <c r="E18" s="25" t="s">
        <v>1</v>
      </c>
      <c r="F18" s="57">
        <f>+C18</f>
        <v>1.218882</v>
      </c>
      <c r="G18" s="58" t="s">
        <v>17</v>
      </c>
      <c r="H18" s="20" t="s">
        <v>86</v>
      </c>
      <c r="I18" s="55" t="s">
        <v>87</v>
      </c>
      <c r="J18" s="53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5" customFormat="1" ht="58.5" customHeight="1" x14ac:dyDescent="0.25">
      <c r="A19" s="44">
        <v>15</v>
      </c>
      <c r="B19" s="54" t="s">
        <v>22</v>
      </c>
      <c r="C19" s="59">
        <f>6656.97/10000</f>
        <v>0.66569699999999998</v>
      </c>
      <c r="D19" s="25" t="s">
        <v>0</v>
      </c>
      <c r="E19" s="25" t="s">
        <v>1</v>
      </c>
      <c r="F19" s="46">
        <f>2696.9502/10000</f>
        <v>0.26969502000000001</v>
      </c>
      <c r="G19" s="47" t="s">
        <v>16</v>
      </c>
      <c r="H19" s="68" t="s">
        <v>84</v>
      </c>
      <c r="I19" s="44" t="s">
        <v>85</v>
      </c>
      <c r="J19" s="5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9" customFormat="1" x14ac:dyDescent="0.25">
      <c r="A20" s="44">
        <v>16</v>
      </c>
      <c r="B20" s="54" t="s">
        <v>23</v>
      </c>
      <c r="C20" s="46">
        <f>16739.95/10000</f>
        <v>1.6739950000000001</v>
      </c>
      <c r="D20" s="20" t="s">
        <v>0</v>
      </c>
      <c r="E20" s="20" t="s">
        <v>1</v>
      </c>
      <c r="F20" s="46">
        <f>+C20</f>
        <v>1.6739950000000001</v>
      </c>
      <c r="G20" s="47" t="s">
        <v>17</v>
      </c>
      <c r="H20" s="44" t="s">
        <v>71</v>
      </c>
      <c r="I20" s="44" t="s">
        <v>72</v>
      </c>
      <c r="J20" s="53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2" customFormat="1" x14ac:dyDescent="0.25">
      <c r="A21" s="44">
        <v>18</v>
      </c>
      <c r="B21" s="54" t="s">
        <v>24</v>
      </c>
      <c r="C21" s="46">
        <f>57706.92/10000</f>
        <v>5.7706919999999995</v>
      </c>
      <c r="D21" s="20" t="s">
        <v>0</v>
      </c>
      <c r="E21" s="20" t="s">
        <v>1</v>
      </c>
      <c r="F21" s="46">
        <f>+C21</f>
        <v>5.7706919999999995</v>
      </c>
      <c r="G21" s="47" t="s">
        <v>17</v>
      </c>
      <c r="H21" s="44" t="s">
        <v>78</v>
      </c>
      <c r="I21" s="44" t="s">
        <v>106</v>
      </c>
      <c r="J21" s="53"/>
      <c r="K21" s="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s="9" customFormat="1" x14ac:dyDescent="0.25">
      <c r="A22" s="44">
        <v>19</v>
      </c>
      <c r="B22" s="54" t="s">
        <v>8</v>
      </c>
      <c r="C22" s="46">
        <f>175754.34/10000</f>
        <v>17.575434000000001</v>
      </c>
      <c r="D22" s="20" t="s">
        <v>0</v>
      </c>
      <c r="E22" s="20" t="s">
        <v>1</v>
      </c>
      <c r="F22" s="46">
        <f>69434.9377/10000</f>
        <v>6.9434937699999999</v>
      </c>
      <c r="G22" s="47" t="s">
        <v>16</v>
      </c>
      <c r="H22" s="44" t="s">
        <v>71</v>
      </c>
      <c r="I22" s="44" t="s">
        <v>72</v>
      </c>
      <c r="J22" s="53"/>
      <c r="K22" s="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1:58" s="9" customFormat="1" x14ac:dyDescent="0.25">
      <c r="A23" s="44">
        <v>20</v>
      </c>
      <c r="B23" s="54" t="s">
        <v>9</v>
      </c>
      <c r="C23" s="46">
        <f>8453.36/10000</f>
        <v>0.84533600000000009</v>
      </c>
      <c r="D23" s="20" t="s">
        <v>0</v>
      </c>
      <c r="E23" s="20" t="s">
        <v>1</v>
      </c>
      <c r="F23" s="46">
        <f>+C23</f>
        <v>0.84533600000000009</v>
      </c>
      <c r="G23" s="60" t="s">
        <v>17</v>
      </c>
      <c r="H23" s="44" t="s">
        <v>71</v>
      </c>
      <c r="I23" s="44" t="s">
        <v>72</v>
      </c>
      <c r="J23" s="48"/>
      <c r="K23" s="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1:58" s="9" customFormat="1" x14ac:dyDescent="0.25">
      <c r="A24" s="44">
        <v>21</v>
      </c>
      <c r="B24" s="54" t="s">
        <v>10</v>
      </c>
      <c r="C24" s="46">
        <f>9134.09/10000</f>
        <v>0.91340900000000003</v>
      </c>
      <c r="D24" s="20" t="s">
        <v>0</v>
      </c>
      <c r="E24" s="20" t="s">
        <v>1</v>
      </c>
      <c r="F24" s="46">
        <f>+C24</f>
        <v>0.91340900000000003</v>
      </c>
      <c r="G24" s="61" t="s">
        <v>17</v>
      </c>
      <c r="H24" s="44" t="s">
        <v>71</v>
      </c>
      <c r="I24" s="44" t="s">
        <v>72</v>
      </c>
      <c r="J24" s="48"/>
      <c r="K24" s="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1:58" s="9" customFormat="1" x14ac:dyDescent="0.25">
      <c r="A25" s="44">
        <v>22</v>
      </c>
      <c r="B25" s="54" t="s">
        <v>11</v>
      </c>
      <c r="C25" s="46">
        <f>9716.05/10000</f>
        <v>0.97160499999999994</v>
      </c>
      <c r="D25" s="20" t="s">
        <v>0</v>
      </c>
      <c r="E25" s="20" t="s">
        <v>1</v>
      </c>
      <c r="F25" s="46">
        <f>+C25</f>
        <v>0.97160499999999994</v>
      </c>
      <c r="G25" s="61" t="s">
        <v>17</v>
      </c>
      <c r="H25" s="44" t="s">
        <v>71</v>
      </c>
      <c r="I25" s="44" t="s">
        <v>72</v>
      </c>
      <c r="J25" s="48"/>
      <c r="K25" s="8"/>
      <c r="L25" s="8"/>
      <c r="M25" s="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s="9" customFormat="1" x14ac:dyDescent="0.25">
      <c r="A26" s="44">
        <v>23</v>
      </c>
      <c r="B26" s="54" t="s">
        <v>12</v>
      </c>
      <c r="C26" s="46">
        <f>4176.06/10000</f>
        <v>0.41760600000000003</v>
      </c>
      <c r="D26" s="20" t="s">
        <v>0</v>
      </c>
      <c r="E26" s="20" t="s">
        <v>1</v>
      </c>
      <c r="F26" s="46">
        <f>+C26</f>
        <v>0.41760600000000003</v>
      </c>
      <c r="G26" s="61" t="s">
        <v>17</v>
      </c>
      <c r="H26" s="44" t="s">
        <v>71</v>
      </c>
      <c r="I26" s="44" t="s">
        <v>76</v>
      </c>
      <c r="J26" s="48"/>
      <c r="K26" s="8"/>
      <c r="L26" s="8"/>
      <c r="M26" s="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1:58" x14ac:dyDescent="0.25">
      <c r="A27" s="44">
        <v>24</v>
      </c>
      <c r="B27" s="54" t="s">
        <v>7</v>
      </c>
      <c r="C27" s="46">
        <f>132221.69/10000</f>
        <v>13.222169000000001</v>
      </c>
      <c r="D27" s="20" t="s">
        <v>0</v>
      </c>
      <c r="E27" s="20" t="s">
        <v>1</v>
      </c>
      <c r="F27" s="46">
        <f>73932.1372/10000</f>
        <v>7.3932137199999994</v>
      </c>
      <c r="G27" s="47" t="s">
        <v>16</v>
      </c>
      <c r="H27" s="44" t="s">
        <v>71</v>
      </c>
      <c r="I27" s="44" t="s">
        <v>72</v>
      </c>
      <c r="J27" s="43"/>
      <c r="K27" s="8"/>
      <c r="L27" s="8"/>
      <c r="M27" s="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1:58" s="5" customFormat="1" x14ac:dyDescent="0.25">
      <c r="A28" s="71">
        <v>25</v>
      </c>
      <c r="B28" s="73" t="s">
        <v>14</v>
      </c>
      <c r="C28" s="75">
        <f>2937584.76/10000</f>
        <v>293.75847599999997</v>
      </c>
      <c r="D28" s="73" t="s">
        <v>0</v>
      </c>
      <c r="E28" s="73" t="s">
        <v>1</v>
      </c>
      <c r="F28" s="75">
        <f>120699.1494/10000</f>
        <v>12.06991494</v>
      </c>
      <c r="G28" s="71" t="s">
        <v>16</v>
      </c>
      <c r="H28" s="71" t="s">
        <v>71</v>
      </c>
      <c r="I28" s="44" t="s">
        <v>72</v>
      </c>
      <c r="J28" s="48" t="s">
        <v>90</v>
      </c>
      <c r="K28" s="8"/>
      <c r="L28" s="8"/>
      <c r="M28" s="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s="5" customFormat="1" x14ac:dyDescent="0.25">
      <c r="A29" s="72"/>
      <c r="B29" s="74"/>
      <c r="C29" s="76"/>
      <c r="D29" s="74"/>
      <c r="E29" s="74"/>
      <c r="F29" s="76"/>
      <c r="G29" s="72"/>
      <c r="H29" s="72"/>
      <c r="I29" s="44" t="s">
        <v>76</v>
      </c>
      <c r="J29" s="48" t="s">
        <v>89</v>
      </c>
      <c r="K29" s="8"/>
      <c r="L29" s="8"/>
      <c r="M29" s="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1:58" s="5" customFormat="1" x14ac:dyDescent="0.25">
      <c r="A30" s="44">
        <v>26</v>
      </c>
      <c r="B30" s="54" t="s">
        <v>15</v>
      </c>
      <c r="C30" s="46">
        <f>12231.84/10000</f>
        <v>1.223184</v>
      </c>
      <c r="D30" s="20" t="s">
        <v>0</v>
      </c>
      <c r="E30" s="20" t="s">
        <v>1</v>
      </c>
      <c r="F30" s="46">
        <f>3999.9807/10000</f>
        <v>0.39999806999999998</v>
      </c>
      <c r="G30" s="47" t="s">
        <v>16</v>
      </c>
      <c r="H30" s="44" t="s">
        <v>75</v>
      </c>
      <c r="I30" s="44" t="s">
        <v>105</v>
      </c>
      <c r="J30" s="48"/>
      <c r="K30" s="8"/>
      <c r="L30" s="8"/>
      <c r="M30" s="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1:58" s="5" customFormat="1" ht="17.25" customHeight="1" x14ac:dyDescent="0.25">
      <c r="A31" s="44">
        <v>27</v>
      </c>
      <c r="B31" s="54" t="s">
        <v>13</v>
      </c>
      <c r="C31" s="46">
        <f>21559.7/10000</f>
        <v>2.1559699999999999</v>
      </c>
      <c r="D31" s="20" t="s">
        <v>0</v>
      </c>
      <c r="E31" s="20" t="s">
        <v>1</v>
      </c>
      <c r="F31" s="46">
        <f>1956.4257/10000</f>
        <v>0.19564256999999999</v>
      </c>
      <c r="G31" s="47" t="s">
        <v>16</v>
      </c>
      <c r="H31" s="44" t="s">
        <v>75</v>
      </c>
      <c r="I31" s="44" t="s">
        <v>105</v>
      </c>
      <c r="J31" s="48"/>
      <c r="K31" s="8"/>
      <c r="L31" s="8"/>
      <c r="M31" s="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58" x14ac:dyDescent="0.25">
      <c r="A32" s="44">
        <v>28</v>
      </c>
      <c r="B32" s="54" t="s">
        <v>25</v>
      </c>
      <c r="C32" s="46">
        <f>213765.6/10000</f>
        <v>21.376560000000001</v>
      </c>
      <c r="D32" s="20" t="s">
        <v>0</v>
      </c>
      <c r="E32" s="20" t="s">
        <v>1</v>
      </c>
      <c r="F32" s="46">
        <f>125957.9205/10000</f>
        <v>12.59579205</v>
      </c>
      <c r="G32" s="47" t="s">
        <v>16</v>
      </c>
      <c r="H32" s="44" t="s">
        <v>71</v>
      </c>
      <c r="I32" s="44" t="s">
        <v>72</v>
      </c>
      <c r="J32" s="43"/>
      <c r="K32" s="8"/>
      <c r="L32" s="8"/>
      <c r="M32" s="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1:58" x14ac:dyDescent="0.25">
      <c r="A33" s="44">
        <v>29</v>
      </c>
      <c r="B33" s="54" t="s">
        <v>26</v>
      </c>
      <c r="C33" s="46">
        <f>4938.43/10000</f>
        <v>0.49384300000000003</v>
      </c>
      <c r="D33" s="20" t="s">
        <v>0</v>
      </c>
      <c r="E33" s="20" t="s">
        <v>1</v>
      </c>
      <c r="F33" s="46">
        <f>+C33</f>
        <v>0.49384300000000003</v>
      </c>
      <c r="G33" s="47" t="s">
        <v>17</v>
      </c>
      <c r="H33" s="44" t="s">
        <v>71</v>
      </c>
      <c r="I33" s="44" t="s">
        <v>76</v>
      </c>
      <c r="J33" s="53"/>
      <c r="K33" s="8"/>
      <c r="L33" s="8"/>
      <c r="M33" s="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1:58" x14ac:dyDescent="0.25">
      <c r="A34" s="44">
        <v>30</v>
      </c>
      <c r="B34" s="54" t="s">
        <v>27</v>
      </c>
      <c r="C34" s="46">
        <f>20100.42/10000</f>
        <v>2.0100419999999999</v>
      </c>
      <c r="D34" s="20" t="s">
        <v>0</v>
      </c>
      <c r="E34" s="20" t="s">
        <v>1</v>
      </c>
      <c r="F34" s="46">
        <f>9807.208/10000</f>
        <v>0.98072080000000006</v>
      </c>
      <c r="G34" s="47" t="s">
        <v>16</v>
      </c>
      <c r="H34" s="44" t="s">
        <v>71</v>
      </c>
      <c r="I34" s="44" t="s">
        <v>105</v>
      </c>
      <c r="J34" s="48"/>
      <c r="K34" s="8"/>
      <c r="L34" s="8"/>
      <c r="M34" s="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1:58" s="5" customFormat="1" x14ac:dyDescent="0.25">
      <c r="A35" s="71">
        <v>31</v>
      </c>
      <c r="B35" s="73" t="s">
        <v>28</v>
      </c>
      <c r="C35" s="75">
        <f>25162.75/10000</f>
        <v>2.5162749999999998</v>
      </c>
      <c r="D35" s="73" t="s">
        <v>0</v>
      </c>
      <c r="E35" s="73" t="s">
        <v>1</v>
      </c>
      <c r="F35" s="75">
        <f>+C35</f>
        <v>2.5162749999999998</v>
      </c>
      <c r="G35" s="71" t="s">
        <v>17</v>
      </c>
      <c r="H35" s="44" t="s">
        <v>71</v>
      </c>
      <c r="I35" s="44" t="s">
        <v>72</v>
      </c>
      <c r="J35" s="48" t="s">
        <v>88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1:58" s="5" customFormat="1" x14ac:dyDescent="0.25">
      <c r="A36" s="72"/>
      <c r="B36" s="74"/>
      <c r="C36" s="76"/>
      <c r="D36" s="74"/>
      <c r="E36" s="74"/>
      <c r="F36" s="76"/>
      <c r="G36" s="72"/>
      <c r="H36" s="20"/>
      <c r="I36" s="44"/>
      <c r="J36" s="4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</row>
    <row r="37" spans="1:58" s="5" customFormat="1" x14ac:dyDescent="0.25">
      <c r="A37" s="44">
        <v>32</v>
      </c>
      <c r="B37" s="54" t="s">
        <v>29</v>
      </c>
      <c r="C37" s="46">
        <f>6424.49/10000</f>
        <v>0.64244899999999994</v>
      </c>
      <c r="D37" s="20" t="s">
        <v>0</v>
      </c>
      <c r="E37" s="20" t="s">
        <v>1</v>
      </c>
      <c r="F37" s="46">
        <f>1629.0329/10000</f>
        <v>0.16290329000000001</v>
      </c>
      <c r="G37" s="47" t="s">
        <v>16</v>
      </c>
      <c r="H37" s="44" t="s">
        <v>71</v>
      </c>
      <c r="I37" s="44" t="s">
        <v>105</v>
      </c>
      <c r="J37" s="48"/>
      <c r="K37" s="6"/>
      <c r="L37" s="6"/>
      <c r="M37" s="6" t="s">
        <v>69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5" customFormat="1" x14ac:dyDescent="0.25">
      <c r="A38" s="71">
        <v>33</v>
      </c>
      <c r="B38" s="73" t="s">
        <v>30</v>
      </c>
      <c r="C38" s="75">
        <f>2171.54/10000</f>
        <v>0.21715399999999999</v>
      </c>
      <c r="D38" s="73" t="s">
        <v>0</v>
      </c>
      <c r="E38" s="73" t="s">
        <v>1</v>
      </c>
      <c r="F38" s="75">
        <f>+C38</f>
        <v>0.21715399999999999</v>
      </c>
      <c r="G38" s="71" t="s">
        <v>17</v>
      </c>
      <c r="H38" s="44" t="s">
        <v>71</v>
      </c>
      <c r="I38" s="44" t="s">
        <v>72</v>
      </c>
      <c r="J38" s="48" t="s">
        <v>83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39" spans="1:58" s="5" customFormat="1" x14ac:dyDescent="0.25">
      <c r="A39" s="72"/>
      <c r="B39" s="74"/>
      <c r="C39" s="76"/>
      <c r="D39" s="74"/>
      <c r="E39" s="74"/>
      <c r="F39" s="76"/>
      <c r="G39" s="72"/>
      <c r="H39" s="20"/>
      <c r="I39" s="44"/>
      <c r="J39" s="48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</row>
    <row r="40" spans="1:58" s="5" customFormat="1" x14ac:dyDescent="0.25">
      <c r="A40" s="71">
        <v>34</v>
      </c>
      <c r="B40" s="73" t="s">
        <v>31</v>
      </c>
      <c r="C40" s="75">
        <f>1159.3/10000</f>
        <v>0.11592999999999999</v>
      </c>
      <c r="D40" s="73" t="s">
        <v>0</v>
      </c>
      <c r="E40" s="73" t="s">
        <v>1</v>
      </c>
      <c r="F40" s="75">
        <f>+C40</f>
        <v>0.11592999999999999</v>
      </c>
      <c r="G40" s="71" t="s">
        <v>17</v>
      </c>
      <c r="H40" s="44" t="s">
        <v>71</v>
      </c>
      <c r="I40" s="44" t="s">
        <v>72</v>
      </c>
      <c r="J40" s="48" t="s">
        <v>82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</row>
    <row r="41" spans="1:58" s="5" customFormat="1" x14ac:dyDescent="0.25">
      <c r="A41" s="72"/>
      <c r="B41" s="74"/>
      <c r="C41" s="76"/>
      <c r="D41" s="74"/>
      <c r="E41" s="74"/>
      <c r="F41" s="76"/>
      <c r="G41" s="72"/>
      <c r="H41" s="20"/>
      <c r="I41" s="44"/>
      <c r="J41" s="4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</row>
    <row r="42" spans="1:58" s="5" customFormat="1" x14ac:dyDescent="0.25">
      <c r="A42" s="44">
        <v>35</v>
      </c>
      <c r="B42" s="54" t="s">
        <v>32</v>
      </c>
      <c r="C42" s="46">
        <f>15413.06/10000</f>
        <v>1.5413059999999998</v>
      </c>
      <c r="D42" s="20" t="s">
        <v>0</v>
      </c>
      <c r="E42" s="20" t="s">
        <v>1</v>
      </c>
      <c r="F42" s="46">
        <f>2643.4582/10000</f>
        <v>0.26434582000000001</v>
      </c>
      <c r="G42" s="47" t="s">
        <v>16</v>
      </c>
      <c r="H42" s="44" t="s">
        <v>71</v>
      </c>
      <c r="I42" s="44" t="s">
        <v>105</v>
      </c>
      <c r="J42" s="53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</row>
    <row r="43" spans="1:58" x14ac:dyDescent="0.25">
      <c r="A43" s="44">
        <v>36</v>
      </c>
      <c r="B43" s="54" t="s">
        <v>33</v>
      </c>
      <c r="C43" s="46">
        <f>666.63/10000</f>
        <v>6.6663E-2</v>
      </c>
      <c r="D43" s="20" t="s">
        <v>0</v>
      </c>
      <c r="E43" s="20" t="s">
        <v>1</v>
      </c>
      <c r="F43" s="46">
        <f>+C43</f>
        <v>6.6663E-2</v>
      </c>
      <c r="G43" s="47" t="s">
        <v>17</v>
      </c>
      <c r="H43" s="44" t="s">
        <v>71</v>
      </c>
      <c r="I43" s="44" t="s">
        <v>105</v>
      </c>
      <c r="J43" s="53"/>
      <c r="K43" s="6"/>
      <c r="L43" s="6"/>
      <c r="M43" s="24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</row>
    <row r="44" spans="1:58" s="9" customFormat="1" x14ac:dyDescent="0.25">
      <c r="A44" s="44">
        <v>37</v>
      </c>
      <c r="B44" s="54" t="s">
        <v>34</v>
      </c>
      <c r="C44" s="46">
        <f>901.65/10000</f>
        <v>9.0164999999999995E-2</v>
      </c>
      <c r="D44" s="20" t="s">
        <v>0</v>
      </c>
      <c r="E44" s="20" t="s">
        <v>1</v>
      </c>
      <c r="F44" s="46">
        <f>+C44</f>
        <v>9.0164999999999995E-2</v>
      </c>
      <c r="G44" s="47" t="s">
        <v>17</v>
      </c>
      <c r="H44" s="44" t="s">
        <v>71</v>
      </c>
      <c r="I44" s="44" t="s">
        <v>105</v>
      </c>
      <c r="J44" s="53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</row>
    <row r="45" spans="1:58" s="5" customFormat="1" x14ac:dyDescent="0.25">
      <c r="A45" s="44">
        <v>38</v>
      </c>
      <c r="B45" s="54" t="s">
        <v>35</v>
      </c>
      <c r="C45" s="46">
        <f>2606.8/10000</f>
        <v>0.26068000000000002</v>
      </c>
      <c r="D45" s="20" t="s">
        <v>0</v>
      </c>
      <c r="E45" s="20" t="s">
        <v>1</v>
      </c>
      <c r="F45" s="46">
        <f>1750.2481/10000</f>
        <v>0.17502481</v>
      </c>
      <c r="G45" s="47" t="s">
        <v>16</v>
      </c>
      <c r="H45" s="44" t="s">
        <v>78</v>
      </c>
      <c r="I45" s="44" t="s">
        <v>79</v>
      </c>
      <c r="J45" s="53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</row>
    <row r="46" spans="1:58" s="9" customFormat="1" x14ac:dyDescent="0.25">
      <c r="A46" s="71">
        <v>39</v>
      </c>
      <c r="B46" s="73" t="s">
        <v>36</v>
      </c>
      <c r="C46" s="75">
        <f>332050.6/10000</f>
        <v>33.205059999999996</v>
      </c>
      <c r="D46" s="73" t="s">
        <v>0</v>
      </c>
      <c r="E46" s="73" t="s">
        <v>1</v>
      </c>
      <c r="F46" s="75">
        <f>108563.626/10000</f>
        <v>10.856362600000001</v>
      </c>
      <c r="G46" s="71" t="s">
        <v>16</v>
      </c>
      <c r="H46" s="71" t="s">
        <v>71</v>
      </c>
      <c r="I46" s="44" t="s">
        <v>72</v>
      </c>
      <c r="J46" s="62" t="s">
        <v>81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</row>
    <row r="47" spans="1:58" s="9" customFormat="1" x14ac:dyDescent="0.25">
      <c r="A47" s="72"/>
      <c r="B47" s="74"/>
      <c r="C47" s="76"/>
      <c r="D47" s="74"/>
      <c r="E47" s="74"/>
      <c r="F47" s="76"/>
      <c r="G47" s="72"/>
      <c r="H47" s="72"/>
      <c r="I47" s="44" t="s">
        <v>76</v>
      </c>
      <c r="J47" s="62" t="s">
        <v>80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1:58" s="9" customFormat="1" x14ac:dyDescent="0.25">
      <c r="A48" s="44">
        <v>40</v>
      </c>
      <c r="B48" s="54" t="s">
        <v>68</v>
      </c>
      <c r="C48" s="46"/>
      <c r="D48" s="20" t="s">
        <v>0</v>
      </c>
      <c r="E48" s="20" t="s">
        <v>1</v>
      </c>
      <c r="F48" s="46">
        <v>0.11</v>
      </c>
      <c r="G48" s="47"/>
      <c r="H48" s="44" t="s">
        <v>71</v>
      </c>
      <c r="I48" s="44" t="s">
        <v>72</v>
      </c>
      <c r="J48" s="62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1:58" ht="60.75" customHeight="1" x14ac:dyDescent="0.25">
      <c r="A49" s="63">
        <v>41</v>
      </c>
      <c r="B49" s="54" t="s">
        <v>37</v>
      </c>
      <c r="C49" s="57">
        <f>5921.31/10000</f>
        <v>0.59213100000000007</v>
      </c>
      <c r="D49" s="25" t="s">
        <v>0</v>
      </c>
      <c r="E49" s="25" t="s">
        <v>1</v>
      </c>
      <c r="F49" s="64">
        <f>4546.6748/10000</f>
        <v>0.45466747999999996</v>
      </c>
      <c r="G49" s="58" t="s">
        <v>16</v>
      </c>
      <c r="H49" s="68" t="s">
        <v>84</v>
      </c>
      <c r="I49" s="56" t="s">
        <v>85</v>
      </c>
      <c r="J49" s="6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</row>
    <row r="50" spans="1:58" s="9" customFormat="1" x14ac:dyDescent="0.25">
      <c r="A50" s="44">
        <v>42</v>
      </c>
      <c r="B50" s="54" t="s">
        <v>38</v>
      </c>
      <c r="C50" s="46">
        <f>8688.68/10000</f>
        <v>0.86886799999999997</v>
      </c>
      <c r="D50" s="20" t="s">
        <v>0</v>
      </c>
      <c r="E50" s="20" t="s">
        <v>1</v>
      </c>
      <c r="F50" s="46">
        <f>5961.6681/10000</f>
        <v>0.59616680999999994</v>
      </c>
      <c r="G50" s="47" t="s">
        <v>16</v>
      </c>
      <c r="H50" s="44" t="s">
        <v>71</v>
      </c>
      <c r="I50" s="44" t="s">
        <v>76</v>
      </c>
      <c r="J50" s="53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</row>
    <row r="51" spans="1:58" ht="61.5" customHeight="1" x14ac:dyDescent="0.25">
      <c r="A51" s="44">
        <v>45</v>
      </c>
      <c r="B51" s="54" t="s">
        <v>39</v>
      </c>
      <c r="C51" s="46">
        <f>14185.24/10000</f>
        <v>1.4185239999999999</v>
      </c>
      <c r="D51" s="25" t="s">
        <v>0</v>
      </c>
      <c r="E51" s="21" t="s">
        <v>1</v>
      </c>
      <c r="F51" s="46">
        <f>+C51</f>
        <v>1.4185239999999999</v>
      </c>
      <c r="G51" s="47" t="s">
        <v>17</v>
      </c>
      <c r="H51" s="23" t="s">
        <v>84</v>
      </c>
      <c r="I51" s="44" t="s">
        <v>85</v>
      </c>
      <c r="J51" s="53"/>
    </row>
    <row r="52" spans="1:58" ht="61.5" customHeight="1" x14ac:dyDescent="0.25">
      <c r="A52" s="56">
        <v>47</v>
      </c>
      <c r="B52" s="54" t="s">
        <v>40</v>
      </c>
      <c r="C52" s="57">
        <f>742.07/10000</f>
        <v>7.4207000000000009E-2</v>
      </c>
      <c r="D52" s="25" t="s">
        <v>0</v>
      </c>
      <c r="E52" s="25" t="s">
        <v>1</v>
      </c>
      <c r="F52" s="57">
        <f>+C52</f>
        <v>7.4207000000000009E-2</v>
      </c>
      <c r="G52" s="58" t="s">
        <v>17</v>
      </c>
      <c r="H52" s="68" t="s">
        <v>84</v>
      </c>
      <c r="I52" s="56" t="s">
        <v>85</v>
      </c>
      <c r="J52" s="53"/>
    </row>
    <row r="53" spans="1:58" ht="15" customHeight="1" x14ac:dyDescent="0.25">
      <c r="A53" s="89" t="s">
        <v>55</v>
      </c>
      <c r="B53" s="90"/>
      <c r="C53" s="90"/>
      <c r="D53" s="90"/>
      <c r="E53" s="91"/>
      <c r="F53" s="42">
        <f>SUM(F54:F56)</f>
        <v>11.93249556</v>
      </c>
      <c r="G53" s="28"/>
      <c r="H53" s="2"/>
      <c r="I53" s="2"/>
      <c r="J53" s="43"/>
    </row>
    <row r="54" spans="1:58" x14ac:dyDescent="0.25">
      <c r="A54" s="25">
        <v>2</v>
      </c>
      <c r="B54" s="54" t="s">
        <v>41</v>
      </c>
      <c r="C54" s="46">
        <f>51348.71/10000</f>
        <v>5.1348709999999995</v>
      </c>
      <c r="D54" s="20" t="s">
        <v>0</v>
      </c>
      <c r="E54" s="20" t="s">
        <v>1</v>
      </c>
      <c r="F54" s="46">
        <f>45538.8784/10000</f>
        <v>4.5538878399999998</v>
      </c>
      <c r="G54" s="47" t="s">
        <v>16</v>
      </c>
      <c r="H54" s="44" t="s">
        <v>71</v>
      </c>
      <c r="I54" s="44" t="s">
        <v>105</v>
      </c>
      <c r="J54" s="43"/>
    </row>
    <row r="55" spans="1:58" x14ac:dyDescent="0.25">
      <c r="A55" s="25">
        <v>3</v>
      </c>
      <c r="B55" s="54" t="s">
        <v>42</v>
      </c>
      <c r="C55" s="46">
        <f>122690.05/10000</f>
        <v>12.269005</v>
      </c>
      <c r="D55" s="20" t="s">
        <v>0</v>
      </c>
      <c r="E55" s="20" t="s">
        <v>1</v>
      </c>
      <c r="F55" s="46">
        <f>22724.5601/10000</f>
        <v>2.27245601</v>
      </c>
      <c r="G55" s="47" t="s">
        <v>16</v>
      </c>
      <c r="H55" s="44" t="s">
        <v>71</v>
      </c>
      <c r="I55" s="44" t="s">
        <v>105</v>
      </c>
      <c r="J55" s="43"/>
    </row>
    <row r="56" spans="1:58" x14ac:dyDescent="0.25">
      <c r="A56" s="25">
        <v>4</v>
      </c>
      <c r="B56" s="54" t="s">
        <v>43</v>
      </c>
      <c r="C56" s="46">
        <f>498426.9/10000</f>
        <v>49.842690000000005</v>
      </c>
      <c r="D56" s="20" t="s">
        <v>0</v>
      </c>
      <c r="E56" s="20" t="s">
        <v>1</v>
      </c>
      <c r="F56" s="46">
        <f>51061.5171/10000</f>
        <v>5.1061517099999998</v>
      </c>
      <c r="G56" s="47" t="s">
        <v>16</v>
      </c>
      <c r="H56" s="44" t="s">
        <v>71</v>
      </c>
      <c r="I56" s="44" t="s">
        <v>105</v>
      </c>
      <c r="J56" s="43"/>
    </row>
    <row r="57" spans="1:58" ht="15" customHeight="1" x14ac:dyDescent="0.25">
      <c r="A57" s="89" t="s">
        <v>56</v>
      </c>
      <c r="B57" s="90"/>
      <c r="C57" s="90"/>
      <c r="D57" s="90"/>
      <c r="E57" s="91"/>
      <c r="F57" s="42">
        <f>SUM(F58:F66)</f>
        <v>35.12804689</v>
      </c>
      <c r="G57" s="28"/>
      <c r="H57" s="2"/>
      <c r="I57" s="2"/>
      <c r="J57" s="43"/>
    </row>
    <row r="58" spans="1:58" s="9" customFormat="1" x14ac:dyDescent="0.25">
      <c r="A58" s="25">
        <v>1</v>
      </c>
      <c r="B58" s="54" t="s">
        <v>44</v>
      </c>
      <c r="C58" s="46">
        <f>97132.29/10000</f>
        <v>9.7132290000000001</v>
      </c>
      <c r="D58" s="20" t="s">
        <v>0</v>
      </c>
      <c r="E58" s="20" t="s">
        <v>1</v>
      </c>
      <c r="F58" s="61">
        <f>49048.1489/10000</f>
        <v>4.9048148899999999</v>
      </c>
      <c r="G58" s="47" t="s">
        <v>16</v>
      </c>
      <c r="H58" s="44" t="s">
        <v>71</v>
      </c>
      <c r="I58" s="44" t="s">
        <v>72</v>
      </c>
      <c r="J58" s="53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58" x14ac:dyDescent="0.25">
      <c r="A59" s="25">
        <v>2</v>
      </c>
      <c r="B59" s="54" t="s">
        <v>45</v>
      </c>
      <c r="C59" s="46">
        <f>315297.33/10000</f>
        <v>31.529733</v>
      </c>
      <c r="D59" s="20" t="s">
        <v>0</v>
      </c>
      <c r="E59" s="20" t="s">
        <v>1</v>
      </c>
      <c r="F59" s="46">
        <f>150204.02/10000</f>
        <v>15.020401999999999</v>
      </c>
      <c r="G59" s="47" t="s">
        <v>16</v>
      </c>
      <c r="H59" s="44" t="s">
        <v>71</v>
      </c>
      <c r="I59" s="44" t="s">
        <v>72</v>
      </c>
      <c r="J59" s="43"/>
    </row>
    <row r="60" spans="1:58" x14ac:dyDescent="0.25">
      <c r="A60" s="25">
        <v>3</v>
      </c>
      <c r="B60" s="54" t="s">
        <v>46</v>
      </c>
      <c r="C60" s="46">
        <f>62582.14/10000</f>
        <v>6.2582139999999997</v>
      </c>
      <c r="D60" s="20" t="s">
        <v>0</v>
      </c>
      <c r="E60" s="20" t="s">
        <v>1</v>
      </c>
      <c r="F60" s="46">
        <f>+C60</f>
        <v>6.2582139999999997</v>
      </c>
      <c r="G60" s="47" t="s">
        <v>17</v>
      </c>
      <c r="H60" s="44" t="s">
        <v>71</v>
      </c>
      <c r="I60" s="44" t="s">
        <v>72</v>
      </c>
      <c r="J60" s="43"/>
    </row>
    <row r="61" spans="1:58" x14ac:dyDescent="0.25">
      <c r="A61" s="25">
        <v>4</v>
      </c>
      <c r="B61" s="54" t="s">
        <v>49</v>
      </c>
      <c r="C61" s="46">
        <f>13916.49/10000</f>
        <v>1.3916489999999999</v>
      </c>
      <c r="D61" s="20" t="s">
        <v>0</v>
      </c>
      <c r="E61" s="20" t="s">
        <v>1</v>
      </c>
      <c r="F61" s="46">
        <f>+C61</f>
        <v>1.3916489999999999</v>
      </c>
      <c r="G61" s="47" t="s">
        <v>17</v>
      </c>
      <c r="H61" s="44" t="s">
        <v>71</v>
      </c>
      <c r="I61" s="44" t="s">
        <v>107</v>
      </c>
      <c r="J61" s="43"/>
    </row>
    <row r="62" spans="1:58" x14ac:dyDescent="0.25">
      <c r="A62" s="25">
        <v>5</v>
      </c>
      <c r="B62" s="54" t="s">
        <v>63</v>
      </c>
      <c r="C62" s="46"/>
      <c r="D62" s="20" t="s">
        <v>0</v>
      </c>
      <c r="E62" s="20" t="s">
        <v>1</v>
      </c>
      <c r="F62" s="46">
        <v>1.5448999999999999</v>
      </c>
      <c r="G62" s="47" t="s">
        <v>17</v>
      </c>
      <c r="H62" s="44" t="s">
        <v>71</v>
      </c>
      <c r="I62" s="44" t="s">
        <v>72</v>
      </c>
      <c r="J62" s="43"/>
    </row>
    <row r="63" spans="1:58" x14ac:dyDescent="0.25">
      <c r="A63" s="25">
        <v>6</v>
      </c>
      <c r="B63" s="54" t="s">
        <v>47</v>
      </c>
      <c r="C63" s="46">
        <f>12525.55/10000</f>
        <v>1.2525549999999999</v>
      </c>
      <c r="D63" s="20" t="s">
        <v>0</v>
      </c>
      <c r="E63" s="20" t="s">
        <v>1</v>
      </c>
      <c r="F63" s="46">
        <f>+C63</f>
        <v>1.2525549999999999</v>
      </c>
      <c r="G63" s="47" t="s">
        <v>17</v>
      </c>
      <c r="H63" s="44" t="s">
        <v>71</v>
      </c>
      <c r="I63" s="44" t="s">
        <v>105</v>
      </c>
      <c r="J63" s="53"/>
    </row>
    <row r="64" spans="1:58" x14ac:dyDescent="0.25">
      <c r="A64" s="25">
        <v>7</v>
      </c>
      <c r="B64" s="54" t="s">
        <v>48</v>
      </c>
      <c r="C64" s="46">
        <f>6548.22/10000</f>
        <v>0.65482200000000002</v>
      </c>
      <c r="D64" s="20" t="s">
        <v>0</v>
      </c>
      <c r="E64" s="20" t="s">
        <v>1</v>
      </c>
      <c r="F64" s="46">
        <f>+C64</f>
        <v>0.65482200000000002</v>
      </c>
      <c r="G64" s="47" t="s">
        <v>17</v>
      </c>
      <c r="H64" s="44" t="s">
        <v>71</v>
      </c>
      <c r="I64" s="44" t="s">
        <v>72</v>
      </c>
      <c r="J64" s="43"/>
    </row>
    <row r="65" spans="1:26" x14ac:dyDescent="0.25">
      <c r="A65" s="25">
        <v>9</v>
      </c>
      <c r="B65" s="54" t="s">
        <v>50</v>
      </c>
      <c r="C65" s="46">
        <f>26939.43/10000</f>
        <v>2.693943</v>
      </c>
      <c r="D65" s="20" t="s">
        <v>0</v>
      </c>
      <c r="E65" s="20" t="s">
        <v>1</v>
      </c>
      <c r="F65" s="46">
        <f>+C65</f>
        <v>2.693943</v>
      </c>
      <c r="G65" s="47" t="s">
        <v>17</v>
      </c>
      <c r="H65" s="44" t="s">
        <v>71</v>
      </c>
      <c r="I65" s="44" t="s">
        <v>72</v>
      </c>
      <c r="J65" s="43"/>
    </row>
    <row r="66" spans="1:26" x14ac:dyDescent="0.25">
      <c r="A66" s="25">
        <v>10</v>
      </c>
      <c r="B66" s="54" t="s">
        <v>51</v>
      </c>
      <c r="C66" s="46">
        <f>14067.47/10000</f>
        <v>1.406747</v>
      </c>
      <c r="D66" s="20" t="s">
        <v>0</v>
      </c>
      <c r="E66" s="20" t="s">
        <v>1</v>
      </c>
      <c r="F66" s="46">
        <f>+C66</f>
        <v>1.406747</v>
      </c>
      <c r="G66" s="47" t="s">
        <v>17</v>
      </c>
      <c r="H66" s="44" t="s">
        <v>71</v>
      </c>
      <c r="I66" s="44" t="s">
        <v>76</v>
      </c>
      <c r="J66" s="43"/>
    </row>
    <row r="67" spans="1:26" ht="15" customHeight="1" x14ac:dyDescent="0.25">
      <c r="A67" s="89" t="s">
        <v>57</v>
      </c>
      <c r="B67" s="90"/>
      <c r="C67" s="90"/>
      <c r="D67" s="90"/>
      <c r="E67" s="91"/>
      <c r="F67" s="42" t="e">
        <f>SUM(#REF!)</f>
        <v>#REF!</v>
      </c>
      <c r="G67" s="28"/>
      <c r="H67" s="2"/>
      <c r="I67" s="2"/>
      <c r="J67" s="48"/>
    </row>
    <row r="68" spans="1:26" ht="15" customHeight="1" x14ac:dyDescent="0.25">
      <c r="A68" s="25">
        <v>1</v>
      </c>
      <c r="B68" s="54" t="s">
        <v>62</v>
      </c>
      <c r="C68" s="46"/>
      <c r="D68" s="20" t="s">
        <v>0</v>
      </c>
      <c r="E68" s="20" t="s">
        <v>1</v>
      </c>
      <c r="F68" s="46">
        <v>0.25069999999999998</v>
      </c>
      <c r="G68" s="47" t="s">
        <v>16</v>
      </c>
      <c r="H68" s="44" t="s">
        <v>71</v>
      </c>
      <c r="I68" s="44" t="s">
        <v>105</v>
      </c>
      <c r="J68" s="48"/>
    </row>
    <row r="69" spans="1:26" ht="15" customHeight="1" x14ac:dyDescent="0.25">
      <c r="A69" s="25">
        <v>2</v>
      </c>
      <c r="B69" s="54" t="s">
        <v>61</v>
      </c>
      <c r="C69" s="46"/>
      <c r="D69" s="20" t="s">
        <v>0</v>
      </c>
      <c r="E69" s="20" t="s">
        <v>1</v>
      </c>
      <c r="F69" s="46">
        <v>0.37880000000000003</v>
      </c>
      <c r="G69" s="47" t="s">
        <v>16</v>
      </c>
      <c r="H69" s="44" t="s">
        <v>71</v>
      </c>
      <c r="I69" s="44" t="s">
        <v>105</v>
      </c>
      <c r="J69" s="48"/>
    </row>
    <row r="70" spans="1:26" ht="15" customHeight="1" x14ac:dyDescent="0.25">
      <c r="A70" s="89" t="s">
        <v>70</v>
      </c>
      <c r="B70" s="90"/>
      <c r="C70" s="90"/>
      <c r="D70" s="90"/>
      <c r="E70" s="91"/>
      <c r="F70" s="42">
        <f>SUM(F71:F74)</f>
        <v>3.96746847</v>
      </c>
      <c r="G70" s="28"/>
      <c r="H70" s="2"/>
      <c r="I70" s="2"/>
      <c r="J70" s="43"/>
    </row>
    <row r="71" spans="1:26" s="9" customFormat="1" ht="30" customHeight="1" x14ac:dyDescent="0.25">
      <c r="A71" s="73">
        <v>1</v>
      </c>
      <c r="B71" s="73" t="s">
        <v>52</v>
      </c>
      <c r="C71" s="75">
        <f>236943.68/10000</f>
        <v>23.694368000000001</v>
      </c>
      <c r="D71" s="73" t="s">
        <v>0</v>
      </c>
      <c r="E71" s="73" t="s">
        <v>1</v>
      </c>
      <c r="F71" s="75">
        <f>25286.0234/10000</f>
        <v>2.5286023399999999</v>
      </c>
      <c r="G71" s="71" t="s">
        <v>16</v>
      </c>
      <c r="H71" s="70" t="s">
        <v>93</v>
      </c>
      <c r="I71" s="25" t="s">
        <v>94</v>
      </c>
      <c r="J71" s="53" t="s">
        <v>73</v>
      </c>
      <c r="K71" s="6"/>
      <c r="L71" s="6"/>
      <c r="M71" s="84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s="9" customFormat="1" ht="21" customHeight="1" x14ac:dyDescent="0.25">
      <c r="A72" s="88"/>
      <c r="B72" s="88"/>
      <c r="C72" s="87"/>
      <c r="D72" s="88"/>
      <c r="E72" s="88"/>
      <c r="F72" s="87"/>
      <c r="G72" s="86"/>
      <c r="H72" s="44" t="s">
        <v>100</v>
      </c>
      <c r="I72" s="25" t="s">
        <v>99</v>
      </c>
      <c r="J72" s="53" t="s">
        <v>74</v>
      </c>
      <c r="K72" s="6"/>
      <c r="L72" s="6"/>
      <c r="M72" s="85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s="9" customFormat="1" x14ac:dyDescent="0.25">
      <c r="A73" s="74"/>
      <c r="B73" s="74"/>
      <c r="C73" s="76"/>
      <c r="D73" s="74"/>
      <c r="E73" s="74"/>
      <c r="F73" s="76"/>
      <c r="G73" s="72"/>
      <c r="H73" s="66" t="s">
        <v>71</v>
      </c>
      <c r="I73" s="44" t="s">
        <v>72</v>
      </c>
      <c r="J73" s="67" t="s">
        <v>74</v>
      </c>
      <c r="K73" s="6"/>
      <c r="L73" s="6"/>
      <c r="M73" s="85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s="9" customFormat="1" x14ac:dyDescent="0.25">
      <c r="A74" s="25">
        <v>2</v>
      </c>
      <c r="B74" s="54" t="s">
        <v>53</v>
      </c>
      <c r="C74" s="46">
        <f>5959413.22/10000</f>
        <v>595.94132200000001</v>
      </c>
      <c r="D74" s="20" t="s">
        <v>0</v>
      </c>
      <c r="E74" s="20" t="s">
        <v>1</v>
      </c>
      <c r="F74" s="46">
        <f>14388.6613/10000</f>
        <v>1.4388661300000001</v>
      </c>
      <c r="G74" s="47" t="s">
        <v>16</v>
      </c>
      <c r="H74" s="44" t="s">
        <v>71</v>
      </c>
      <c r="I74" s="44" t="s">
        <v>72</v>
      </c>
      <c r="J74" s="53"/>
      <c r="K74" s="6"/>
      <c r="L74" s="6"/>
      <c r="M74" s="85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s="34" customFormat="1" ht="15" customHeight="1" x14ac:dyDescent="0.25">
      <c r="A75" s="94" t="s">
        <v>103</v>
      </c>
      <c r="B75" s="95"/>
      <c r="C75" s="95"/>
      <c r="D75" s="95"/>
      <c r="E75" s="95"/>
      <c r="F75" s="95"/>
      <c r="G75" s="95"/>
      <c r="H75" s="95"/>
      <c r="I75" s="95"/>
      <c r="J75" s="95"/>
    </row>
    <row r="76" spans="1:26" s="34" customFormat="1" ht="15" customHeight="1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</row>
    <row r="77" spans="1:26" s="34" customFormat="1" ht="27" customHeight="1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</row>
    <row r="78" spans="1:26" s="34" customFormat="1" x14ac:dyDescent="0.25">
      <c r="A78" s="96" t="s">
        <v>101</v>
      </c>
      <c r="B78" s="95"/>
      <c r="C78" s="95"/>
      <c r="D78" s="95"/>
      <c r="E78" s="95"/>
      <c r="F78" s="95"/>
      <c r="G78" s="95"/>
      <c r="H78" s="95"/>
      <c r="I78" s="95"/>
      <c r="J78" s="95"/>
    </row>
    <row r="79" spans="1:26" s="34" customFormat="1" x14ac:dyDescent="0.25">
      <c r="A79" s="97" t="s">
        <v>102</v>
      </c>
      <c r="B79" s="95"/>
      <c r="C79" s="95"/>
      <c r="D79" s="95"/>
      <c r="E79" s="95"/>
      <c r="F79" s="95"/>
      <c r="G79" s="95"/>
      <c r="H79" s="95"/>
      <c r="I79" s="95"/>
      <c r="J79" s="95"/>
    </row>
    <row r="80" spans="1:26" s="34" customFormat="1" x14ac:dyDescent="0.25">
      <c r="A80" s="1"/>
      <c r="B80" s="29"/>
      <c r="C80" s="30"/>
      <c r="D80" s="31"/>
      <c r="E80" s="31"/>
      <c r="F80" s="32"/>
      <c r="G80" s="1"/>
      <c r="H80" s="33"/>
      <c r="I80" s="1"/>
      <c r="J80" s="10"/>
    </row>
    <row r="81" spans="1:10" s="34" customFormat="1" x14ac:dyDescent="0.25">
      <c r="A81" s="10"/>
      <c r="C81" s="35"/>
      <c r="F81" s="36"/>
      <c r="G81" s="37"/>
      <c r="H81" s="1"/>
      <c r="I81" s="1"/>
      <c r="J81" s="10"/>
    </row>
    <row r="82" spans="1:10" s="34" customFormat="1" x14ac:dyDescent="0.25">
      <c r="A82" s="10"/>
      <c r="C82" s="35"/>
      <c r="F82" s="36"/>
      <c r="G82" s="37"/>
      <c r="H82" s="1"/>
      <c r="I82" s="1"/>
      <c r="J82" s="10"/>
    </row>
    <row r="83" spans="1:10" s="34" customFormat="1" x14ac:dyDescent="0.25">
      <c r="A83" s="10"/>
      <c r="C83" s="35"/>
      <c r="F83" s="36"/>
      <c r="G83" s="37"/>
      <c r="H83" s="1"/>
      <c r="I83" s="1"/>
      <c r="J83" s="10"/>
    </row>
    <row r="84" spans="1:10" s="34" customFormat="1" x14ac:dyDescent="0.25">
      <c r="A84" s="10"/>
      <c r="C84" s="35"/>
      <c r="F84" s="36"/>
      <c r="G84" s="37"/>
      <c r="H84" s="1"/>
      <c r="I84" s="1"/>
      <c r="J84" s="10"/>
    </row>
    <row r="85" spans="1:10" s="34" customFormat="1" x14ac:dyDescent="0.25">
      <c r="A85" s="10"/>
      <c r="C85" s="35"/>
      <c r="F85" s="36"/>
      <c r="G85" s="37"/>
      <c r="H85" s="1"/>
      <c r="I85" s="1"/>
      <c r="J85" s="10"/>
    </row>
    <row r="86" spans="1:10" s="34" customFormat="1" x14ac:dyDescent="0.25">
      <c r="A86" s="10"/>
      <c r="C86" s="35"/>
      <c r="F86" s="36"/>
      <c r="G86" s="37"/>
      <c r="H86" s="1"/>
      <c r="I86" s="1"/>
    </row>
    <row r="87" spans="1:10" s="34" customFormat="1" x14ac:dyDescent="0.25">
      <c r="A87" s="10"/>
      <c r="C87" s="35"/>
      <c r="F87" s="36"/>
      <c r="G87" s="37"/>
      <c r="H87" s="1"/>
      <c r="I87" s="1"/>
    </row>
    <row r="88" spans="1:10" s="34" customFormat="1" x14ac:dyDescent="0.25">
      <c r="A88" s="10"/>
      <c r="C88" s="35"/>
      <c r="F88" s="36"/>
      <c r="G88" s="37"/>
      <c r="H88" s="1"/>
      <c r="I88" s="1"/>
    </row>
    <row r="89" spans="1:10" s="34" customFormat="1" x14ac:dyDescent="0.25">
      <c r="A89" s="10"/>
      <c r="C89" s="35"/>
      <c r="F89" s="36"/>
      <c r="G89" s="37"/>
      <c r="H89" s="1"/>
      <c r="I89" s="1"/>
    </row>
    <row r="90" spans="1:10" s="34" customFormat="1" x14ac:dyDescent="0.25">
      <c r="A90" s="10"/>
      <c r="C90" s="35"/>
      <c r="F90" s="36"/>
      <c r="G90" s="37"/>
      <c r="H90" s="1"/>
      <c r="I90" s="1"/>
    </row>
    <row r="91" spans="1:10" s="34" customFormat="1" x14ac:dyDescent="0.25">
      <c r="A91" s="10"/>
      <c r="C91" s="35"/>
      <c r="F91" s="36"/>
      <c r="G91" s="37"/>
      <c r="H91" s="1"/>
      <c r="I91" s="1"/>
    </row>
    <row r="92" spans="1:10" s="34" customFormat="1" x14ac:dyDescent="0.25">
      <c r="A92" s="10"/>
      <c r="C92" s="35"/>
      <c r="F92" s="36"/>
      <c r="G92" s="37"/>
      <c r="H92" s="1"/>
      <c r="I92" s="1"/>
    </row>
    <row r="93" spans="1:10" s="34" customFormat="1" x14ac:dyDescent="0.25">
      <c r="A93" s="10"/>
      <c r="C93" s="35"/>
      <c r="F93" s="36"/>
      <c r="G93" s="37"/>
      <c r="H93" s="1"/>
      <c r="I93" s="1"/>
    </row>
    <row r="94" spans="1:10" s="34" customFormat="1" x14ac:dyDescent="0.25">
      <c r="A94" s="10"/>
      <c r="C94" s="35"/>
      <c r="F94" s="36"/>
      <c r="G94" s="37"/>
      <c r="H94" s="1"/>
      <c r="I94" s="1"/>
    </row>
    <row r="95" spans="1:10" s="34" customFormat="1" x14ac:dyDescent="0.25">
      <c r="A95" s="10"/>
      <c r="C95" s="35"/>
      <c r="F95" s="36"/>
      <c r="G95" s="37"/>
      <c r="H95" s="1"/>
      <c r="I95" s="1"/>
    </row>
    <row r="96" spans="1:10" s="34" customFormat="1" x14ac:dyDescent="0.25">
      <c r="A96" s="10"/>
      <c r="C96" s="35"/>
      <c r="F96" s="36"/>
      <c r="G96" s="37"/>
      <c r="H96" s="1"/>
      <c r="I96" s="1"/>
    </row>
    <row r="97" spans="1:9" s="34" customFormat="1" x14ac:dyDescent="0.25">
      <c r="A97" s="10"/>
      <c r="C97" s="35"/>
      <c r="F97" s="36"/>
      <c r="G97" s="37"/>
      <c r="H97" s="1"/>
      <c r="I97" s="1"/>
    </row>
    <row r="98" spans="1:9" s="34" customFormat="1" x14ac:dyDescent="0.25">
      <c r="A98" s="10"/>
      <c r="C98" s="35"/>
      <c r="F98" s="36"/>
      <c r="G98" s="37"/>
      <c r="H98" s="1"/>
      <c r="I98" s="1"/>
    </row>
    <row r="99" spans="1:9" s="34" customFormat="1" x14ac:dyDescent="0.25">
      <c r="A99" s="10"/>
      <c r="C99" s="35"/>
      <c r="F99" s="36"/>
      <c r="G99" s="37"/>
      <c r="H99" s="1"/>
      <c r="I99" s="1"/>
    </row>
    <row r="100" spans="1:9" s="34" customFormat="1" x14ac:dyDescent="0.25">
      <c r="A100" s="10"/>
      <c r="C100" s="35"/>
      <c r="F100" s="36"/>
      <c r="G100" s="37"/>
      <c r="H100" s="1"/>
      <c r="I100" s="1"/>
    </row>
    <row r="101" spans="1:9" s="34" customFormat="1" x14ac:dyDescent="0.25">
      <c r="A101" s="10"/>
      <c r="C101" s="35"/>
      <c r="F101" s="36"/>
      <c r="G101" s="37"/>
      <c r="H101" s="1"/>
      <c r="I101" s="1"/>
    </row>
    <row r="102" spans="1:9" s="34" customFormat="1" x14ac:dyDescent="0.25">
      <c r="A102" s="10"/>
      <c r="C102" s="35"/>
      <c r="F102" s="36"/>
      <c r="G102" s="37"/>
      <c r="H102" s="1"/>
      <c r="I102" s="1"/>
    </row>
    <row r="103" spans="1:9" s="34" customFormat="1" x14ac:dyDescent="0.25">
      <c r="A103" s="10"/>
      <c r="C103" s="35"/>
      <c r="F103" s="36"/>
      <c r="G103" s="37"/>
      <c r="H103" s="1"/>
      <c r="I103" s="1"/>
    </row>
    <row r="104" spans="1:9" s="34" customFormat="1" x14ac:dyDescent="0.25">
      <c r="A104" s="10"/>
      <c r="C104" s="35"/>
      <c r="F104" s="36"/>
      <c r="G104" s="37"/>
      <c r="H104" s="1"/>
      <c r="I104" s="1"/>
    </row>
    <row r="105" spans="1:9" s="34" customFormat="1" x14ac:dyDescent="0.25">
      <c r="A105" s="10"/>
      <c r="C105" s="35"/>
      <c r="F105" s="36"/>
      <c r="G105" s="37"/>
      <c r="H105" s="1"/>
      <c r="I105" s="1"/>
    </row>
    <row r="106" spans="1:9" s="34" customFormat="1" x14ac:dyDescent="0.25">
      <c r="A106" s="10"/>
      <c r="C106" s="35"/>
      <c r="F106" s="36"/>
      <c r="G106" s="37"/>
      <c r="H106" s="1"/>
      <c r="I106" s="1"/>
    </row>
    <row r="107" spans="1:9" s="34" customFormat="1" x14ac:dyDescent="0.25">
      <c r="A107" s="10"/>
      <c r="C107" s="35"/>
      <c r="F107" s="36"/>
      <c r="G107" s="37"/>
      <c r="H107" s="1"/>
      <c r="I107" s="1"/>
    </row>
    <row r="108" spans="1:9" s="34" customFormat="1" x14ac:dyDescent="0.25">
      <c r="A108" s="10"/>
      <c r="C108" s="35"/>
      <c r="F108" s="36"/>
      <c r="G108" s="37"/>
      <c r="H108" s="1"/>
      <c r="I108" s="1"/>
    </row>
    <row r="109" spans="1:9" s="34" customFormat="1" x14ac:dyDescent="0.25">
      <c r="A109" s="10"/>
      <c r="C109" s="35"/>
      <c r="F109" s="36"/>
      <c r="G109" s="37"/>
      <c r="H109" s="1"/>
      <c r="I109" s="1"/>
    </row>
    <row r="110" spans="1:9" s="34" customFormat="1" x14ac:dyDescent="0.25">
      <c r="A110" s="10"/>
      <c r="C110" s="35"/>
      <c r="F110" s="36"/>
      <c r="G110" s="37"/>
      <c r="H110" s="1"/>
      <c r="I110" s="1"/>
    </row>
    <row r="111" spans="1:9" s="34" customFormat="1" x14ac:dyDescent="0.25">
      <c r="A111" s="10"/>
      <c r="C111" s="35"/>
      <c r="F111" s="36"/>
      <c r="G111" s="37"/>
      <c r="H111" s="1"/>
      <c r="I111" s="1"/>
    </row>
    <row r="112" spans="1:9" s="34" customFormat="1" x14ac:dyDescent="0.25">
      <c r="A112" s="10"/>
      <c r="C112" s="35"/>
      <c r="F112" s="36"/>
      <c r="G112" s="37"/>
      <c r="H112" s="1"/>
      <c r="I112" s="1"/>
    </row>
    <row r="113" spans="1:9" s="34" customFormat="1" x14ac:dyDescent="0.25">
      <c r="A113" s="10"/>
      <c r="C113" s="35"/>
      <c r="F113" s="36"/>
      <c r="G113" s="37"/>
      <c r="H113" s="1"/>
      <c r="I113" s="1"/>
    </row>
    <row r="114" spans="1:9" s="34" customFormat="1" x14ac:dyDescent="0.25">
      <c r="A114" s="10"/>
      <c r="C114" s="35"/>
      <c r="F114" s="36"/>
      <c r="G114" s="37"/>
      <c r="H114" s="1"/>
      <c r="I114" s="1"/>
    </row>
    <row r="115" spans="1:9" s="34" customFormat="1" x14ac:dyDescent="0.25">
      <c r="A115" s="10"/>
      <c r="C115" s="35"/>
      <c r="F115" s="36"/>
      <c r="G115" s="37"/>
      <c r="H115" s="1"/>
      <c r="I115" s="1"/>
    </row>
    <row r="116" spans="1:9" s="34" customFormat="1" x14ac:dyDescent="0.25">
      <c r="A116" s="10"/>
      <c r="C116" s="35"/>
      <c r="F116" s="36"/>
      <c r="G116" s="37"/>
      <c r="H116" s="1"/>
      <c r="I116" s="1"/>
    </row>
    <row r="117" spans="1:9" s="34" customFormat="1" x14ac:dyDescent="0.25">
      <c r="A117" s="10"/>
      <c r="C117" s="35"/>
      <c r="F117" s="36"/>
      <c r="G117" s="37"/>
      <c r="H117" s="1"/>
      <c r="I117" s="1"/>
    </row>
    <row r="118" spans="1:9" s="34" customFormat="1" x14ac:dyDescent="0.25">
      <c r="A118" s="10"/>
      <c r="C118" s="35"/>
      <c r="F118" s="36"/>
      <c r="G118" s="37"/>
      <c r="H118" s="1"/>
      <c r="I118" s="1"/>
    </row>
    <row r="119" spans="1:9" s="34" customFormat="1" x14ac:dyDescent="0.25">
      <c r="A119" s="10"/>
      <c r="C119" s="35"/>
      <c r="F119" s="36"/>
      <c r="G119" s="37"/>
      <c r="H119" s="1"/>
      <c r="I119" s="1"/>
    </row>
    <row r="120" spans="1:9" s="34" customFormat="1" x14ac:dyDescent="0.25">
      <c r="A120" s="10"/>
      <c r="C120" s="35"/>
      <c r="F120" s="36"/>
      <c r="G120" s="37"/>
      <c r="H120" s="1"/>
      <c r="I120" s="1"/>
    </row>
    <row r="121" spans="1:9" s="34" customFormat="1" x14ac:dyDescent="0.25">
      <c r="A121" s="10"/>
      <c r="C121" s="35"/>
      <c r="F121" s="36"/>
      <c r="G121" s="37"/>
      <c r="H121" s="1"/>
      <c r="I121" s="1"/>
    </row>
    <row r="122" spans="1:9" s="34" customFormat="1" x14ac:dyDescent="0.25">
      <c r="A122" s="10"/>
      <c r="C122" s="35"/>
      <c r="F122" s="36"/>
      <c r="G122" s="37"/>
      <c r="H122" s="1"/>
      <c r="I122" s="1"/>
    </row>
    <row r="123" spans="1:9" s="34" customFormat="1" x14ac:dyDescent="0.25">
      <c r="A123" s="10"/>
      <c r="C123" s="35"/>
      <c r="F123" s="36"/>
      <c r="G123" s="37"/>
      <c r="H123" s="1"/>
      <c r="I123" s="1"/>
    </row>
    <row r="124" spans="1:9" s="34" customFormat="1" x14ac:dyDescent="0.25">
      <c r="A124" s="10"/>
      <c r="C124" s="35"/>
      <c r="F124" s="36"/>
      <c r="G124" s="37"/>
      <c r="H124" s="1"/>
      <c r="I124" s="1"/>
    </row>
    <row r="125" spans="1:9" s="34" customFormat="1" x14ac:dyDescent="0.25">
      <c r="A125" s="10"/>
      <c r="C125" s="35"/>
      <c r="F125" s="36"/>
      <c r="G125" s="37"/>
      <c r="H125" s="1"/>
      <c r="I125" s="1"/>
    </row>
    <row r="126" spans="1:9" s="34" customFormat="1" x14ac:dyDescent="0.25">
      <c r="A126" s="10"/>
      <c r="C126" s="35"/>
      <c r="F126" s="36"/>
      <c r="G126" s="37"/>
      <c r="H126" s="1"/>
      <c r="I126" s="1"/>
    </row>
    <row r="127" spans="1:9" s="34" customFormat="1" x14ac:dyDescent="0.25">
      <c r="A127" s="10"/>
      <c r="C127" s="35"/>
      <c r="F127" s="36"/>
      <c r="G127" s="37"/>
      <c r="H127" s="1"/>
      <c r="I127" s="1"/>
    </row>
    <row r="128" spans="1:9" s="34" customFormat="1" x14ac:dyDescent="0.25">
      <c r="A128" s="10"/>
      <c r="C128" s="35"/>
      <c r="F128" s="36"/>
      <c r="G128" s="37"/>
      <c r="H128" s="1"/>
      <c r="I128" s="1"/>
    </row>
    <row r="129" spans="1:9" s="34" customFormat="1" x14ac:dyDescent="0.25">
      <c r="A129" s="10"/>
      <c r="C129" s="35"/>
      <c r="F129" s="36"/>
      <c r="G129" s="37"/>
      <c r="H129" s="1"/>
      <c r="I129" s="1"/>
    </row>
    <row r="130" spans="1:9" s="34" customFormat="1" x14ac:dyDescent="0.25">
      <c r="A130" s="10"/>
      <c r="C130" s="35"/>
      <c r="F130" s="36"/>
      <c r="G130" s="37"/>
      <c r="H130" s="1"/>
      <c r="I130" s="1"/>
    </row>
    <row r="131" spans="1:9" s="34" customFormat="1" x14ac:dyDescent="0.25">
      <c r="A131" s="10"/>
      <c r="C131" s="35"/>
      <c r="F131" s="36"/>
      <c r="G131" s="37"/>
      <c r="H131" s="1"/>
      <c r="I131" s="1"/>
    </row>
    <row r="132" spans="1:9" s="34" customFormat="1" x14ac:dyDescent="0.25">
      <c r="A132" s="10"/>
      <c r="C132" s="35"/>
      <c r="F132" s="36"/>
      <c r="G132" s="37"/>
      <c r="H132" s="1"/>
      <c r="I132" s="1"/>
    </row>
    <row r="133" spans="1:9" s="34" customFormat="1" x14ac:dyDescent="0.25">
      <c r="A133" s="10"/>
      <c r="C133" s="35"/>
      <c r="F133" s="36"/>
      <c r="G133" s="37"/>
      <c r="H133" s="1"/>
      <c r="I133" s="1"/>
    </row>
    <row r="134" spans="1:9" s="34" customFormat="1" x14ac:dyDescent="0.25">
      <c r="A134" s="10"/>
      <c r="C134" s="35"/>
      <c r="F134" s="36"/>
      <c r="G134" s="37"/>
      <c r="H134" s="1"/>
      <c r="I134" s="1"/>
    </row>
    <row r="135" spans="1:9" s="34" customFormat="1" x14ac:dyDescent="0.25">
      <c r="A135" s="10"/>
      <c r="C135" s="35"/>
      <c r="F135" s="36"/>
      <c r="G135" s="37"/>
      <c r="H135" s="1"/>
      <c r="I135" s="1"/>
    </row>
    <row r="136" spans="1:9" s="34" customFormat="1" x14ac:dyDescent="0.25">
      <c r="A136" s="10"/>
      <c r="C136" s="35"/>
      <c r="F136" s="36"/>
      <c r="G136" s="37"/>
      <c r="H136" s="1"/>
      <c r="I136" s="1"/>
    </row>
    <row r="137" spans="1:9" s="34" customFormat="1" x14ac:dyDescent="0.25">
      <c r="A137" s="10"/>
      <c r="C137" s="35"/>
      <c r="F137" s="36"/>
      <c r="G137" s="37"/>
      <c r="H137" s="1"/>
      <c r="I137" s="1"/>
    </row>
    <row r="138" spans="1:9" s="34" customFormat="1" x14ac:dyDescent="0.25">
      <c r="A138" s="10"/>
      <c r="C138" s="35"/>
      <c r="F138" s="36"/>
      <c r="G138" s="37"/>
      <c r="H138" s="1"/>
      <c r="I138" s="1"/>
    </row>
    <row r="139" spans="1:9" s="34" customFormat="1" x14ac:dyDescent="0.25">
      <c r="A139" s="10"/>
      <c r="C139" s="35"/>
      <c r="F139" s="36"/>
      <c r="G139" s="37"/>
      <c r="H139" s="1"/>
      <c r="I139" s="1"/>
    </row>
    <row r="140" spans="1:9" s="34" customFormat="1" x14ac:dyDescent="0.25">
      <c r="A140" s="10"/>
      <c r="C140" s="35"/>
      <c r="F140" s="36"/>
      <c r="G140" s="37"/>
      <c r="H140" s="1"/>
      <c r="I140" s="1"/>
    </row>
    <row r="141" spans="1:9" s="34" customFormat="1" x14ac:dyDescent="0.25">
      <c r="A141" s="10"/>
      <c r="C141" s="35"/>
      <c r="F141" s="36"/>
      <c r="G141" s="37"/>
      <c r="H141" s="1"/>
      <c r="I141" s="1"/>
    </row>
    <row r="142" spans="1:9" s="34" customFormat="1" x14ac:dyDescent="0.25">
      <c r="A142" s="10"/>
      <c r="C142" s="35"/>
      <c r="F142" s="36"/>
      <c r="G142" s="37"/>
      <c r="H142" s="1"/>
      <c r="I142" s="1"/>
    </row>
    <row r="143" spans="1:9" s="34" customFormat="1" x14ac:dyDescent="0.25">
      <c r="A143" s="10"/>
      <c r="C143" s="35"/>
      <c r="F143" s="36"/>
      <c r="G143" s="37"/>
      <c r="H143" s="1"/>
      <c r="I143" s="1"/>
    </row>
    <row r="144" spans="1:9" s="34" customFormat="1" x14ac:dyDescent="0.25">
      <c r="A144" s="10"/>
      <c r="C144" s="35"/>
      <c r="F144" s="36"/>
      <c r="G144" s="37"/>
      <c r="H144" s="1"/>
      <c r="I144" s="1"/>
    </row>
    <row r="145" spans="1:9" s="34" customFormat="1" x14ac:dyDescent="0.25">
      <c r="A145" s="10"/>
      <c r="C145" s="35"/>
      <c r="F145" s="36"/>
      <c r="G145" s="37"/>
      <c r="H145" s="1"/>
      <c r="I145" s="1"/>
    </row>
    <row r="146" spans="1:9" s="34" customFormat="1" x14ac:dyDescent="0.25">
      <c r="A146" s="10"/>
      <c r="C146" s="35"/>
      <c r="F146" s="36"/>
      <c r="G146" s="37"/>
      <c r="H146" s="1"/>
      <c r="I146" s="1"/>
    </row>
    <row r="147" spans="1:9" s="34" customFormat="1" x14ac:dyDescent="0.25">
      <c r="A147" s="10"/>
      <c r="C147" s="35"/>
      <c r="F147" s="36"/>
      <c r="G147" s="37"/>
      <c r="H147" s="1"/>
      <c r="I147" s="1"/>
    </row>
    <row r="148" spans="1:9" s="34" customFormat="1" x14ac:dyDescent="0.25">
      <c r="A148" s="10"/>
      <c r="C148" s="35"/>
      <c r="F148" s="36"/>
      <c r="G148" s="37"/>
      <c r="H148" s="1"/>
      <c r="I148" s="1"/>
    </row>
    <row r="149" spans="1:9" s="34" customFormat="1" x14ac:dyDescent="0.25">
      <c r="A149" s="10"/>
      <c r="C149" s="35"/>
      <c r="F149" s="36"/>
      <c r="G149" s="37"/>
      <c r="H149" s="1"/>
      <c r="I149" s="1"/>
    </row>
    <row r="150" spans="1:9" s="34" customFormat="1" x14ac:dyDescent="0.25">
      <c r="A150" s="10"/>
      <c r="C150" s="35"/>
      <c r="F150" s="36"/>
      <c r="G150" s="37"/>
      <c r="H150" s="1"/>
      <c r="I150" s="1"/>
    </row>
    <row r="151" spans="1:9" s="34" customFormat="1" x14ac:dyDescent="0.25">
      <c r="A151" s="10"/>
      <c r="C151" s="35"/>
      <c r="F151" s="36"/>
      <c r="G151" s="37"/>
      <c r="H151" s="1"/>
      <c r="I151" s="1"/>
    </row>
    <row r="152" spans="1:9" s="34" customFormat="1" x14ac:dyDescent="0.25">
      <c r="A152" s="10"/>
      <c r="C152" s="35"/>
      <c r="F152" s="36"/>
      <c r="G152" s="37"/>
      <c r="H152" s="1"/>
      <c r="I152" s="1"/>
    </row>
    <row r="153" spans="1:9" s="34" customFormat="1" x14ac:dyDescent="0.25">
      <c r="A153" s="10"/>
      <c r="C153" s="35"/>
      <c r="F153" s="36"/>
      <c r="G153" s="37"/>
      <c r="H153" s="1"/>
      <c r="I153" s="1"/>
    </row>
    <row r="154" spans="1:9" s="34" customFormat="1" x14ac:dyDescent="0.25">
      <c r="A154" s="10"/>
      <c r="C154" s="35"/>
      <c r="F154" s="36"/>
      <c r="G154" s="37"/>
      <c r="H154" s="1"/>
      <c r="I154" s="1"/>
    </row>
    <row r="155" spans="1:9" s="34" customFormat="1" x14ac:dyDescent="0.25">
      <c r="A155" s="10"/>
      <c r="C155" s="35"/>
      <c r="F155" s="36"/>
      <c r="G155" s="37"/>
      <c r="H155" s="1"/>
      <c r="I155" s="1"/>
    </row>
    <row r="156" spans="1:9" s="34" customFormat="1" x14ac:dyDescent="0.25">
      <c r="A156" s="10"/>
      <c r="C156" s="35"/>
      <c r="F156" s="36"/>
      <c r="G156" s="37"/>
      <c r="H156" s="1"/>
      <c r="I156" s="1"/>
    </row>
    <row r="157" spans="1:9" s="34" customFormat="1" x14ac:dyDescent="0.25">
      <c r="A157" s="10"/>
      <c r="C157" s="35"/>
      <c r="F157" s="36"/>
      <c r="G157" s="37"/>
      <c r="H157" s="1"/>
      <c r="I157" s="1"/>
    </row>
    <row r="158" spans="1:9" s="34" customFormat="1" x14ac:dyDescent="0.25">
      <c r="A158" s="10"/>
      <c r="C158" s="35"/>
      <c r="F158" s="36"/>
      <c r="G158" s="37"/>
      <c r="H158" s="1"/>
      <c r="I158" s="1"/>
    </row>
    <row r="159" spans="1:9" s="34" customFormat="1" x14ac:dyDescent="0.25">
      <c r="A159" s="10"/>
      <c r="C159" s="35"/>
      <c r="F159" s="36"/>
      <c r="G159" s="37"/>
      <c r="H159" s="1"/>
      <c r="I159" s="1"/>
    </row>
    <row r="160" spans="1:9" s="34" customFormat="1" x14ac:dyDescent="0.25">
      <c r="A160" s="10"/>
      <c r="C160" s="35"/>
      <c r="F160" s="36"/>
      <c r="G160" s="37"/>
      <c r="H160" s="1"/>
      <c r="I160" s="1"/>
    </row>
    <row r="161" spans="1:9" s="34" customFormat="1" x14ac:dyDescent="0.25">
      <c r="A161" s="10"/>
      <c r="C161" s="35"/>
      <c r="F161" s="36"/>
      <c r="G161" s="37"/>
      <c r="H161" s="1"/>
      <c r="I161" s="1"/>
    </row>
    <row r="162" spans="1:9" s="34" customFormat="1" x14ac:dyDescent="0.25">
      <c r="A162" s="10"/>
      <c r="C162" s="35"/>
      <c r="F162" s="36"/>
      <c r="G162" s="37"/>
      <c r="H162" s="1"/>
      <c r="I162" s="1"/>
    </row>
    <row r="163" spans="1:9" s="34" customFormat="1" x14ac:dyDescent="0.25">
      <c r="A163" s="10"/>
      <c r="C163" s="35"/>
      <c r="F163" s="36"/>
      <c r="G163" s="37"/>
      <c r="H163" s="1"/>
      <c r="I163" s="1"/>
    </row>
    <row r="164" spans="1:9" s="34" customFormat="1" x14ac:dyDescent="0.25">
      <c r="A164" s="10"/>
      <c r="C164" s="35"/>
      <c r="F164" s="36"/>
      <c r="G164" s="37"/>
      <c r="H164" s="1"/>
      <c r="I164" s="1"/>
    </row>
    <row r="165" spans="1:9" s="34" customFormat="1" x14ac:dyDescent="0.25">
      <c r="A165" s="10"/>
      <c r="C165" s="35"/>
      <c r="F165" s="36"/>
      <c r="G165" s="37"/>
      <c r="H165" s="1"/>
      <c r="I165" s="1"/>
    </row>
    <row r="166" spans="1:9" s="34" customFormat="1" x14ac:dyDescent="0.25">
      <c r="A166" s="10"/>
      <c r="C166" s="35"/>
      <c r="F166" s="36"/>
      <c r="G166" s="37"/>
      <c r="H166" s="1"/>
      <c r="I166" s="1"/>
    </row>
    <row r="167" spans="1:9" s="34" customFormat="1" x14ac:dyDescent="0.25">
      <c r="A167" s="10"/>
      <c r="C167" s="35"/>
      <c r="F167" s="36"/>
      <c r="G167" s="37"/>
      <c r="H167" s="1"/>
      <c r="I167" s="1"/>
    </row>
    <row r="168" spans="1:9" s="34" customFormat="1" x14ac:dyDescent="0.25">
      <c r="A168" s="10"/>
      <c r="C168" s="35"/>
      <c r="F168" s="36"/>
      <c r="G168" s="37"/>
      <c r="H168" s="1"/>
      <c r="I168" s="1"/>
    </row>
    <row r="169" spans="1:9" s="34" customFormat="1" x14ac:dyDescent="0.25">
      <c r="A169" s="10"/>
      <c r="C169" s="35"/>
      <c r="F169" s="36"/>
      <c r="G169" s="37"/>
      <c r="H169" s="1"/>
      <c r="I169" s="1"/>
    </row>
    <row r="170" spans="1:9" s="34" customFormat="1" x14ac:dyDescent="0.25">
      <c r="A170" s="10"/>
      <c r="C170" s="35"/>
      <c r="F170" s="36"/>
      <c r="G170" s="37"/>
      <c r="H170" s="1"/>
      <c r="I170" s="1"/>
    </row>
    <row r="171" spans="1:9" s="34" customFormat="1" x14ac:dyDescent="0.25">
      <c r="A171" s="10"/>
      <c r="C171" s="35"/>
      <c r="F171" s="36"/>
      <c r="G171" s="37"/>
      <c r="H171" s="1"/>
      <c r="I171" s="1"/>
    </row>
    <row r="172" spans="1:9" s="34" customFormat="1" x14ac:dyDescent="0.25">
      <c r="A172" s="10"/>
      <c r="C172" s="35"/>
      <c r="F172" s="36"/>
      <c r="G172" s="37"/>
      <c r="H172" s="1"/>
      <c r="I172" s="1"/>
    </row>
    <row r="173" spans="1:9" s="34" customFormat="1" x14ac:dyDescent="0.25">
      <c r="A173" s="10"/>
      <c r="C173" s="35"/>
      <c r="F173" s="36"/>
      <c r="G173" s="37"/>
      <c r="H173" s="1"/>
      <c r="I173" s="1"/>
    </row>
    <row r="174" spans="1:9" s="34" customFormat="1" x14ac:dyDescent="0.25">
      <c r="A174" s="10"/>
      <c r="C174" s="35"/>
      <c r="F174" s="36"/>
      <c r="G174" s="37"/>
      <c r="H174" s="1"/>
      <c r="I174" s="1"/>
    </row>
    <row r="175" spans="1:9" s="34" customFormat="1" x14ac:dyDescent="0.25">
      <c r="A175" s="10"/>
      <c r="C175" s="35"/>
      <c r="F175" s="36"/>
      <c r="G175" s="37"/>
      <c r="H175" s="1"/>
      <c r="I175" s="1"/>
    </row>
    <row r="176" spans="1:9" s="34" customFormat="1" x14ac:dyDescent="0.25">
      <c r="A176" s="10"/>
      <c r="C176" s="35"/>
      <c r="F176" s="36"/>
      <c r="G176" s="37"/>
      <c r="H176" s="1"/>
      <c r="I176" s="1"/>
    </row>
    <row r="177" spans="1:9" s="34" customFormat="1" x14ac:dyDescent="0.25">
      <c r="A177" s="10"/>
      <c r="C177" s="35"/>
      <c r="F177" s="36"/>
      <c r="G177" s="37"/>
      <c r="H177" s="1"/>
      <c r="I177" s="1"/>
    </row>
    <row r="178" spans="1:9" s="34" customFormat="1" x14ac:dyDescent="0.25">
      <c r="A178" s="10"/>
      <c r="C178" s="35"/>
      <c r="F178" s="36"/>
      <c r="G178" s="37"/>
      <c r="H178" s="1"/>
      <c r="I178" s="1"/>
    </row>
    <row r="179" spans="1:9" s="34" customFormat="1" x14ac:dyDescent="0.25">
      <c r="A179" s="10"/>
      <c r="C179" s="35"/>
      <c r="F179" s="36"/>
      <c r="G179" s="37"/>
      <c r="H179" s="1"/>
      <c r="I179" s="1"/>
    </row>
    <row r="180" spans="1:9" s="34" customFormat="1" x14ac:dyDescent="0.25">
      <c r="A180" s="10"/>
      <c r="C180" s="35"/>
      <c r="F180" s="36"/>
      <c r="G180" s="37"/>
      <c r="H180" s="1"/>
      <c r="I180" s="1"/>
    </row>
    <row r="181" spans="1:9" s="34" customFormat="1" x14ac:dyDescent="0.25">
      <c r="A181" s="10"/>
      <c r="C181" s="35"/>
      <c r="F181" s="36"/>
      <c r="G181" s="37"/>
      <c r="H181" s="1"/>
      <c r="I181" s="1"/>
    </row>
    <row r="182" spans="1:9" s="34" customFormat="1" x14ac:dyDescent="0.25">
      <c r="A182" s="10"/>
      <c r="C182" s="35"/>
      <c r="F182" s="36"/>
      <c r="G182" s="37"/>
      <c r="H182" s="1"/>
      <c r="I182" s="1"/>
    </row>
    <row r="183" spans="1:9" s="34" customFormat="1" x14ac:dyDescent="0.25">
      <c r="A183" s="10"/>
      <c r="C183" s="35"/>
      <c r="F183" s="36"/>
      <c r="G183" s="37"/>
      <c r="H183" s="1"/>
      <c r="I183" s="1"/>
    </row>
    <row r="184" spans="1:9" s="34" customFormat="1" x14ac:dyDescent="0.25">
      <c r="A184" s="10"/>
      <c r="C184" s="35"/>
      <c r="F184" s="36"/>
      <c r="G184" s="37"/>
      <c r="H184" s="1"/>
      <c r="I184" s="1"/>
    </row>
    <row r="185" spans="1:9" s="34" customFormat="1" x14ac:dyDescent="0.25">
      <c r="A185" s="10"/>
      <c r="C185" s="35"/>
      <c r="F185" s="36"/>
      <c r="G185" s="37"/>
      <c r="H185" s="1"/>
      <c r="I185" s="1"/>
    </row>
    <row r="186" spans="1:9" s="34" customFormat="1" x14ac:dyDescent="0.25">
      <c r="A186" s="10"/>
      <c r="C186" s="35"/>
      <c r="F186" s="36"/>
      <c r="G186" s="37"/>
      <c r="H186" s="1"/>
      <c r="I186" s="1"/>
    </row>
    <row r="187" spans="1:9" s="34" customFormat="1" x14ac:dyDescent="0.25">
      <c r="A187" s="10"/>
      <c r="C187" s="35"/>
      <c r="F187" s="36"/>
      <c r="G187" s="37"/>
      <c r="H187" s="1"/>
      <c r="I187" s="1"/>
    </row>
    <row r="188" spans="1:9" s="34" customFormat="1" x14ac:dyDescent="0.25">
      <c r="A188" s="10"/>
      <c r="C188" s="35"/>
      <c r="F188" s="36"/>
      <c r="G188" s="37"/>
      <c r="H188" s="1"/>
      <c r="I188" s="1"/>
    </row>
    <row r="189" spans="1:9" s="34" customFormat="1" x14ac:dyDescent="0.25">
      <c r="A189" s="10"/>
      <c r="C189" s="35"/>
      <c r="F189" s="36"/>
      <c r="G189" s="37"/>
      <c r="H189" s="1"/>
      <c r="I189" s="1"/>
    </row>
    <row r="190" spans="1:9" s="34" customFormat="1" x14ac:dyDescent="0.25">
      <c r="A190" s="10"/>
      <c r="C190" s="35"/>
      <c r="F190" s="36"/>
      <c r="G190" s="37"/>
      <c r="H190" s="1"/>
      <c r="I190" s="1"/>
    </row>
    <row r="191" spans="1:9" s="34" customFormat="1" x14ac:dyDescent="0.25">
      <c r="A191" s="10"/>
      <c r="C191" s="35"/>
      <c r="F191" s="36"/>
      <c r="G191" s="37"/>
      <c r="H191" s="1"/>
      <c r="I191" s="1"/>
    </row>
    <row r="192" spans="1:9" s="34" customFormat="1" x14ac:dyDescent="0.25">
      <c r="A192" s="10"/>
      <c r="C192" s="35"/>
      <c r="F192" s="36"/>
      <c r="G192" s="37"/>
      <c r="H192" s="1"/>
      <c r="I192" s="1"/>
    </row>
    <row r="193" spans="1:9" s="34" customFormat="1" x14ac:dyDescent="0.25">
      <c r="A193" s="10"/>
      <c r="C193" s="35"/>
      <c r="F193" s="36"/>
      <c r="G193" s="37"/>
      <c r="H193" s="1"/>
      <c r="I193" s="1"/>
    </row>
    <row r="194" spans="1:9" s="34" customFormat="1" x14ac:dyDescent="0.25">
      <c r="A194" s="10"/>
      <c r="C194" s="35"/>
      <c r="F194" s="36"/>
      <c r="G194" s="37"/>
      <c r="H194" s="1"/>
      <c r="I194" s="1"/>
    </row>
    <row r="195" spans="1:9" s="34" customFormat="1" x14ac:dyDescent="0.25">
      <c r="A195" s="10"/>
      <c r="C195" s="35"/>
      <c r="F195" s="36"/>
      <c r="G195" s="37"/>
      <c r="H195" s="1"/>
      <c r="I195" s="1"/>
    </row>
    <row r="196" spans="1:9" s="34" customFormat="1" x14ac:dyDescent="0.25">
      <c r="A196" s="10"/>
      <c r="C196" s="35"/>
      <c r="F196" s="36"/>
      <c r="G196" s="37"/>
      <c r="H196" s="1"/>
      <c r="I196" s="1"/>
    </row>
    <row r="197" spans="1:9" s="34" customFormat="1" x14ac:dyDescent="0.25">
      <c r="A197" s="10"/>
      <c r="C197" s="35"/>
      <c r="F197" s="36"/>
      <c r="G197" s="37"/>
      <c r="H197" s="1"/>
      <c r="I197" s="1"/>
    </row>
    <row r="198" spans="1:9" s="34" customFormat="1" x14ac:dyDescent="0.25">
      <c r="A198" s="10"/>
      <c r="C198" s="35"/>
      <c r="F198" s="36"/>
      <c r="G198" s="37"/>
      <c r="H198" s="1"/>
      <c r="I198" s="1"/>
    </row>
    <row r="199" spans="1:9" s="34" customFormat="1" x14ac:dyDescent="0.25">
      <c r="A199" s="10"/>
      <c r="C199" s="35"/>
      <c r="F199" s="36"/>
      <c r="G199" s="37"/>
      <c r="H199" s="1"/>
      <c r="I199" s="1"/>
    </row>
    <row r="200" spans="1:9" s="34" customFormat="1" x14ac:dyDescent="0.25">
      <c r="A200" s="10"/>
      <c r="C200" s="35"/>
      <c r="F200" s="36"/>
      <c r="G200" s="37"/>
      <c r="H200" s="1"/>
      <c r="I200" s="1"/>
    </row>
    <row r="201" spans="1:9" s="34" customFormat="1" x14ac:dyDescent="0.25">
      <c r="A201" s="10"/>
      <c r="C201" s="35"/>
      <c r="F201" s="36"/>
      <c r="G201" s="37"/>
      <c r="H201" s="1"/>
      <c r="I201" s="1"/>
    </row>
    <row r="202" spans="1:9" s="34" customFormat="1" x14ac:dyDescent="0.25">
      <c r="A202" s="10"/>
      <c r="C202" s="35"/>
      <c r="F202" s="36"/>
      <c r="G202" s="37"/>
      <c r="H202" s="1"/>
      <c r="I202" s="1"/>
    </row>
    <row r="203" spans="1:9" s="34" customFormat="1" x14ac:dyDescent="0.25">
      <c r="A203" s="10"/>
      <c r="C203" s="35"/>
      <c r="F203" s="36"/>
      <c r="G203" s="37"/>
      <c r="H203" s="1"/>
      <c r="I203" s="1"/>
    </row>
    <row r="204" spans="1:9" s="34" customFormat="1" x14ac:dyDescent="0.25">
      <c r="A204" s="10"/>
      <c r="C204" s="35"/>
      <c r="F204" s="36"/>
      <c r="G204" s="37"/>
      <c r="H204" s="1"/>
      <c r="I204" s="1"/>
    </row>
    <row r="205" spans="1:9" s="34" customFormat="1" x14ac:dyDescent="0.25">
      <c r="A205" s="10"/>
      <c r="C205" s="35"/>
      <c r="F205" s="36"/>
      <c r="G205" s="37"/>
      <c r="H205" s="1"/>
      <c r="I205" s="1"/>
    </row>
    <row r="206" spans="1:9" s="34" customFormat="1" x14ac:dyDescent="0.25">
      <c r="A206" s="10"/>
      <c r="C206" s="35"/>
      <c r="F206" s="36"/>
      <c r="G206" s="37"/>
      <c r="H206" s="1"/>
      <c r="I206" s="1"/>
    </row>
    <row r="207" spans="1:9" s="34" customFormat="1" x14ac:dyDescent="0.25">
      <c r="A207" s="10"/>
      <c r="C207" s="35"/>
      <c r="F207" s="36"/>
      <c r="G207" s="37"/>
      <c r="H207" s="1"/>
      <c r="I207" s="1"/>
    </row>
    <row r="208" spans="1:9" s="34" customFormat="1" x14ac:dyDescent="0.25">
      <c r="A208" s="10"/>
      <c r="C208" s="35"/>
      <c r="F208" s="36"/>
      <c r="G208" s="37"/>
      <c r="H208" s="1"/>
      <c r="I208" s="1"/>
    </row>
    <row r="209" spans="1:9" s="34" customFormat="1" x14ac:dyDescent="0.25">
      <c r="A209" s="10"/>
      <c r="C209" s="35"/>
      <c r="F209" s="36"/>
      <c r="G209" s="37"/>
      <c r="H209" s="1"/>
      <c r="I209" s="1"/>
    </row>
    <row r="210" spans="1:9" s="34" customFormat="1" x14ac:dyDescent="0.25">
      <c r="A210" s="10"/>
      <c r="C210" s="35"/>
      <c r="F210" s="36"/>
      <c r="G210" s="37"/>
      <c r="H210" s="1"/>
      <c r="I210" s="1"/>
    </row>
    <row r="211" spans="1:9" s="34" customFormat="1" x14ac:dyDescent="0.25">
      <c r="A211" s="10"/>
      <c r="C211" s="35"/>
      <c r="F211" s="36"/>
      <c r="G211" s="37"/>
      <c r="H211" s="1"/>
      <c r="I211" s="1"/>
    </row>
    <row r="212" spans="1:9" s="34" customFormat="1" x14ac:dyDescent="0.25">
      <c r="A212" s="10"/>
      <c r="C212" s="35"/>
      <c r="F212" s="36"/>
      <c r="G212" s="37"/>
      <c r="H212" s="1"/>
      <c r="I212" s="1"/>
    </row>
    <row r="213" spans="1:9" s="34" customFormat="1" x14ac:dyDescent="0.25">
      <c r="A213" s="10"/>
      <c r="C213" s="35"/>
      <c r="F213" s="36"/>
      <c r="G213" s="37"/>
      <c r="H213" s="1"/>
      <c r="I213" s="1"/>
    </row>
    <row r="214" spans="1:9" s="34" customFormat="1" x14ac:dyDescent="0.25">
      <c r="A214" s="10"/>
      <c r="C214" s="35"/>
      <c r="F214" s="36"/>
      <c r="G214" s="37"/>
      <c r="H214" s="1"/>
      <c r="I214" s="1"/>
    </row>
    <row r="215" spans="1:9" s="34" customFormat="1" x14ac:dyDescent="0.25">
      <c r="A215" s="10"/>
      <c r="C215" s="35"/>
      <c r="F215" s="36"/>
      <c r="G215" s="37"/>
      <c r="H215" s="1"/>
      <c r="I215" s="1"/>
    </row>
    <row r="216" spans="1:9" s="34" customFormat="1" x14ac:dyDescent="0.25">
      <c r="A216" s="10"/>
      <c r="C216" s="35"/>
      <c r="F216" s="36"/>
      <c r="G216" s="37"/>
      <c r="H216" s="1"/>
      <c r="I216" s="1"/>
    </row>
    <row r="217" spans="1:9" s="34" customFormat="1" x14ac:dyDescent="0.25">
      <c r="A217" s="10"/>
      <c r="C217" s="35"/>
      <c r="F217" s="36"/>
      <c r="G217" s="37"/>
      <c r="H217" s="1"/>
      <c r="I217" s="1"/>
    </row>
    <row r="218" spans="1:9" s="34" customFormat="1" x14ac:dyDescent="0.25">
      <c r="A218" s="10"/>
      <c r="C218" s="35"/>
      <c r="F218" s="36"/>
      <c r="G218" s="37"/>
      <c r="H218" s="1"/>
      <c r="I218" s="1"/>
    </row>
    <row r="219" spans="1:9" s="34" customFormat="1" x14ac:dyDescent="0.25">
      <c r="A219" s="10"/>
      <c r="C219" s="35"/>
      <c r="F219" s="36"/>
      <c r="G219" s="37"/>
      <c r="H219" s="1"/>
      <c r="I219" s="1"/>
    </row>
    <row r="220" spans="1:9" s="34" customFormat="1" x14ac:dyDescent="0.25">
      <c r="A220" s="10"/>
      <c r="C220" s="35"/>
      <c r="F220" s="36"/>
      <c r="G220" s="37"/>
      <c r="H220" s="1"/>
      <c r="I220" s="1"/>
    </row>
    <row r="221" spans="1:9" s="34" customFormat="1" x14ac:dyDescent="0.25">
      <c r="A221" s="10"/>
      <c r="C221" s="35"/>
      <c r="F221" s="36"/>
      <c r="G221" s="37"/>
      <c r="H221" s="1"/>
      <c r="I221" s="1"/>
    </row>
    <row r="222" spans="1:9" s="34" customFormat="1" x14ac:dyDescent="0.25">
      <c r="A222" s="10"/>
      <c r="C222" s="35"/>
      <c r="F222" s="36"/>
      <c r="G222" s="37"/>
      <c r="H222" s="1"/>
      <c r="I222" s="1"/>
    </row>
    <row r="223" spans="1:9" s="34" customFormat="1" x14ac:dyDescent="0.25">
      <c r="A223" s="10"/>
      <c r="C223" s="35"/>
      <c r="F223" s="36"/>
      <c r="G223" s="37"/>
      <c r="H223" s="1"/>
      <c r="I223" s="1"/>
    </row>
    <row r="224" spans="1:9" s="34" customFormat="1" x14ac:dyDescent="0.25">
      <c r="A224" s="10"/>
      <c r="C224" s="35"/>
      <c r="F224" s="36"/>
      <c r="G224" s="37"/>
      <c r="H224" s="1"/>
      <c r="I224" s="1"/>
    </row>
    <row r="225" spans="1:9" s="34" customFormat="1" x14ac:dyDescent="0.25">
      <c r="A225" s="10"/>
      <c r="C225" s="35"/>
      <c r="F225" s="36"/>
      <c r="G225" s="37"/>
      <c r="H225" s="1"/>
      <c r="I225" s="1"/>
    </row>
    <row r="226" spans="1:9" s="34" customFormat="1" x14ac:dyDescent="0.25">
      <c r="A226" s="10"/>
      <c r="C226" s="35"/>
      <c r="F226" s="36"/>
      <c r="G226" s="37"/>
      <c r="H226" s="1"/>
      <c r="I226" s="1"/>
    </row>
    <row r="227" spans="1:9" s="34" customFormat="1" x14ac:dyDescent="0.25">
      <c r="A227" s="10"/>
      <c r="C227" s="35"/>
      <c r="F227" s="36"/>
      <c r="G227" s="37"/>
      <c r="H227" s="1"/>
      <c r="I227" s="1"/>
    </row>
    <row r="228" spans="1:9" s="34" customFormat="1" x14ac:dyDescent="0.25">
      <c r="A228" s="10"/>
      <c r="C228" s="35"/>
      <c r="F228" s="36"/>
      <c r="G228" s="37"/>
      <c r="H228" s="1"/>
      <c r="I228" s="1"/>
    </row>
    <row r="229" spans="1:9" s="34" customFormat="1" x14ac:dyDescent="0.25">
      <c r="A229" s="10"/>
      <c r="C229" s="35"/>
      <c r="F229" s="36"/>
      <c r="G229" s="37"/>
      <c r="H229" s="1"/>
      <c r="I229" s="1"/>
    </row>
    <row r="230" spans="1:9" s="34" customFormat="1" x14ac:dyDescent="0.25">
      <c r="A230" s="10"/>
      <c r="C230" s="35"/>
      <c r="F230" s="36"/>
      <c r="G230" s="37"/>
      <c r="H230" s="1"/>
      <c r="I230" s="1"/>
    </row>
    <row r="231" spans="1:9" s="34" customFormat="1" x14ac:dyDescent="0.25">
      <c r="A231" s="10"/>
      <c r="C231" s="35"/>
      <c r="F231" s="36"/>
      <c r="G231" s="37"/>
      <c r="H231" s="1"/>
      <c r="I231" s="1"/>
    </row>
    <row r="232" spans="1:9" s="34" customFormat="1" x14ac:dyDescent="0.25">
      <c r="A232" s="10"/>
      <c r="C232" s="35"/>
      <c r="F232" s="36"/>
      <c r="G232" s="37"/>
      <c r="H232" s="1"/>
      <c r="I232" s="1"/>
    </row>
    <row r="233" spans="1:9" s="34" customFormat="1" x14ac:dyDescent="0.25">
      <c r="A233" s="10"/>
      <c r="C233" s="35"/>
      <c r="F233" s="36"/>
      <c r="G233" s="37"/>
      <c r="H233" s="1"/>
      <c r="I233" s="1"/>
    </row>
    <row r="234" spans="1:9" s="34" customFormat="1" x14ac:dyDescent="0.25">
      <c r="A234" s="10"/>
      <c r="C234" s="35"/>
      <c r="F234" s="36"/>
      <c r="G234" s="37"/>
      <c r="H234" s="1"/>
      <c r="I234" s="1"/>
    </row>
    <row r="235" spans="1:9" s="34" customFormat="1" x14ac:dyDescent="0.25">
      <c r="A235" s="10"/>
      <c r="C235" s="35"/>
      <c r="F235" s="36"/>
      <c r="G235" s="37"/>
      <c r="H235" s="1"/>
      <c r="I235" s="1"/>
    </row>
    <row r="236" spans="1:9" s="34" customFormat="1" x14ac:dyDescent="0.25">
      <c r="A236" s="10"/>
      <c r="C236" s="35"/>
      <c r="F236" s="36"/>
      <c r="G236" s="37"/>
      <c r="H236" s="1"/>
      <c r="I236" s="1"/>
    </row>
    <row r="237" spans="1:9" s="34" customFormat="1" x14ac:dyDescent="0.25">
      <c r="A237" s="10"/>
      <c r="C237" s="35"/>
      <c r="F237" s="36"/>
      <c r="G237" s="37"/>
      <c r="H237" s="1"/>
      <c r="I237" s="1"/>
    </row>
    <row r="238" spans="1:9" s="34" customFormat="1" x14ac:dyDescent="0.25">
      <c r="A238" s="10"/>
      <c r="C238" s="35"/>
      <c r="F238" s="36"/>
      <c r="G238" s="37"/>
      <c r="H238" s="1"/>
      <c r="I238" s="1"/>
    </row>
    <row r="239" spans="1:9" s="34" customFormat="1" x14ac:dyDescent="0.25">
      <c r="A239" s="10"/>
      <c r="C239" s="35"/>
      <c r="F239" s="36"/>
      <c r="G239" s="37"/>
      <c r="H239" s="1"/>
      <c r="I239" s="1"/>
    </row>
    <row r="240" spans="1:9" s="34" customFormat="1" x14ac:dyDescent="0.25">
      <c r="A240" s="10"/>
      <c r="C240" s="35"/>
      <c r="F240" s="36"/>
      <c r="G240" s="37"/>
      <c r="H240" s="1"/>
      <c r="I240" s="1"/>
    </row>
    <row r="241" spans="1:9" s="34" customFormat="1" x14ac:dyDescent="0.25">
      <c r="A241" s="10"/>
      <c r="C241" s="35"/>
      <c r="F241" s="36"/>
      <c r="G241" s="37"/>
      <c r="H241" s="1"/>
      <c r="I241" s="1"/>
    </row>
    <row r="242" spans="1:9" s="34" customFormat="1" x14ac:dyDescent="0.25">
      <c r="A242" s="10"/>
      <c r="C242" s="35"/>
      <c r="F242" s="36"/>
      <c r="G242" s="37"/>
      <c r="H242" s="1"/>
      <c r="I242" s="1"/>
    </row>
    <row r="243" spans="1:9" s="34" customFormat="1" x14ac:dyDescent="0.25">
      <c r="A243" s="10"/>
      <c r="C243" s="35"/>
      <c r="F243" s="36"/>
      <c r="G243" s="37"/>
      <c r="H243" s="1"/>
      <c r="I243" s="1"/>
    </row>
    <row r="244" spans="1:9" s="34" customFormat="1" x14ac:dyDescent="0.25">
      <c r="A244" s="10"/>
      <c r="C244" s="35"/>
      <c r="F244" s="36"/>
      <c r="G244" s="37"/>
      <c r="H244" s="1"/>
      <c r="I244" s="1"/>
    </row>
    <row r="245" spans="1:9" s="34" customFormat="1" x14ac:dyDescent="0.25">
      <c r="A245" s="10"/>
      <c r="C245" s="35"/>
      <c r="F245" s="36"/>
      <c r="G245" s="37"/>
      <c r="H245" s="1"/>
      <c r="I245" s="1"/>
    </row>
    <row r="246" spans="1:9" s="34" customFormat="1" x14ac:dyDescent="0.25">
      <c r="A246" s="10"/>
      <c r="C246" s="35"/>
      <c r="F246" s="36"/>
      <c r="G246" s="37"/>
      <c r="H246" s="1"/>
      <c r="I246" s="1"/>
    </row>
    <row r="247" spans="1:9" s="34" customFormat="1" x14ac:dyDescent="0.25">
      <c r="A247" s="10"/>
      <c r="C247" s="35"/>
      <c r="F247" s="36"/>
      <c r="G247" s="37"/>
      <c r="H247" s="1"/>
      <c r="I247" s="1"/>
    </row>
    <row r="248" spans="1:9" s="34" customFormat="1" x14ac:dyDescent="0.25">
      <c r="A248" s="10"/>
      <c r="C248" s="35"/>
      <c r="F248" s="36"/>
      <c r="G248" s="37"/>
      <c r="H248" s="1"/>
      <c r="I248" s="1"/>
    </row>
    <row r="249" spans="1:9" s="34" customFormat="1" x14ac:dyDescent="0.25">
      <c r="A249" s="10"/>
      <c r="C249" s="35"/>
      <c r="F249" s="36"/>
      <c r="G249" s="37"/>
      <c r="H249" s="1"/>
      <c r="I249" s="1"/>
    </row>
    <row r="250" spans="1:9" s="34" customFormat="1" x14ac:dyDescent="0.25">
      <c r="A250" s="10"/>
      <c r="C250" s="35"/>
      <c r="F250" s="36"/>
      <c r="G250" s="37"/>
      <c r="H250" s="1"/>
      <c r="I250" s="1"/>
    </row>
    <row r="251" spans="1:9" s="34" customFormat="1" x14ac:dyDescent="0.25">
      <c r="A251" s="10"/>
      <c r="C251" s="35"/>
      <c r="F251" s="36"/>
      <c r="G251" s="37"/>
      <c r="H251" s="1"/>
      <c r="I251" s="1"/>
    </row>
    <row r="252" spans="1:9" s="34" customFormat="1" x14ac:dyDescent="0.25">
      <c r="A252" s="10"/>
      <c r="C252" s="35"/>
      <c r="F252" s="36"/>
      <c r="G252" s="37"/>
      <c r="H252" s="1"/>
      <c r="I252" s="1"/>
    </row>
    <row r="253" spans="1:9" s="34" customFormat="1" x14ac:dyDescent="0.25">
      <c r="A253" s="10"/>
      <c r="C253" s="35"/>
      <c r="F253" s="36"/>
      <c r="G253" s="37"/>
      <c r="H253" s="1"/>
      <c r="I253" s="1"/>
    </row>
    <row r="254" spans="1:9" s="34" customFormat="1" x14ac:dyDescent="0.25">
      <c r="A254" s="10"/>
      <c r="C254" s="35"/>
      <c r="F254" s="36"/>
      <c r="G254" s="37"/>
      <c r="H254" s="1"/>
      <c r="I254" s="1"/>
    </row>
    <row r="255" spans="1:9" s="34" customFormat="1" x14ac:dyDescent="0.25">
      <c r="A255" s="10"/>
      <c r="C255" s="35"/>
      <c r="F255" s="36"/>
      <c r="G255" s="37"/>
      <c r="H255" s="1"/>
      <c r="I255" s="1"/>
    </row>
    <row r="256" spans="1:9" s="34" customFormat="1" x14ac:dyDescent="0.25">
      <c r="A256" s="10"/>
      <c r="C256" s="35"/>
      <c r="F256" s="36"/>
      <c r="G256" s="37"/>
      <c r="H256" s="1"/>
      <c r="I256" s="1"/>
    </row>
    <row r="257" spans="1:9" s="34" customFormat="1" x14ac:dyDescent="0.25">
      <c r="A257" s="10"/>
      <c r="C257" s="35"/>
      <c r="F257" s="36"/>
      <c r="G257" s="37"/>
      <c r="H257" s="1"/>
      <c r="I257" s="1"/>
    </row>
    <row r="258" spans="1:9" s="34" customFormat="1" x14ac:dyDescent="0.25">
      <c r="A258" s="10"/>
      <c r="C258" s="35"/>
      <c r="F258" s="36"/>
      <c r="G258" s="37"/>
      <c r="H258" s="1"/>
      <c r="I258" s="1"/>
    </row>
    <row r="259" spans="1:9" s="34" customFormat="1" x14ac:dyDescent="0.25">
      <c r="A259" s="10"/>
      <c r="C259" s="35"/>
      <c r="F259" s="36"/>
      <c r="G259" s="37"/>
      <c r="H259" s="1"/>
      <c r="I259" s="1"/>
    </row>
    <row r="260" spans="1:9" s="34" customFormat="1" x14ac:dyDescent="0.25">
      <c r="A260" s="10"/>
      <c r="C260" s="35"/>
      <c r="F260" s="36"/>
      <c r="G260" s="37"/>
      <c r="H260" s="1"/>
      <c r="I260" s="1"/>
    </row>
    <row r="261" spans="1:9" s="34" customFormat="1" x14ac:dyDescent="0.25">
      <c r="A261" s="10"/>
      <c r="C261" s="35"/>
      <c r="F261" s="36"/>
      <c r="G261" s="37"/>
      <c r="H261" s="1"/>
      <c r="I261" s="1"/>
    </row>
    <row r="262" spans="1:9" s="34" customFormat="1" x14ac:dyDescent="0.25">
      <c r="A262" s="10"/>
      <c r="C262" s="35"/>
      <c r="F262" s="36"/>
      <c r="G262" s="37"/>
      <c r="H262" s="1"/>
      <c r="I262" s="1"/>
    </row>
    <row r="263" spans="1:9" s="34" customFormat="1" x14ac:dyDescent="0.25">
      <c r="A263" s="10"/>
      <c r="C263" s="35"/>
      <c r="F263" s="36"/>
      <c r="G263" s="37"/>
      <c r="H263" s="1"/>
      <c r="I263" s="1"/>
    </row>
    <row r="264" spans="1:9" s="34" customFormat="1" x14ac:dyDescent="0.25">
      <c r="A264" s="10"/>
      <c r="C264" s="35"/>
      <c r="F264" s="36"/>
      <c r="G264" s="37"/>
      <c r="H264" s="1"/>
      <c r="I264" s="1"/>
    </row>
    <row r="265" spans="1:9" s="34" customFormat="1" x14ac:dyDescent="0.25">
      <c r="A265" s="10"/>
      <c r="C265" s="35"/>
      <c r="F265" s="36"/>
      <c r="G265" s="37"/>
      <c r="H265" s="1"/>
      <c r="I265" s="1"/>
    </row>
    <row r="266" spans="1:9" s="34" customFormat="1" x14ac:dyDescent="0.25">
      <c r="A266" s="10"/>
      <c r="C266" s="35"/>
      <c r="F266" s="36"/>
      <c r="G266" s="37"/>
      <c r="H266" s="1"/>
      <c r="I266" s="1"/>
    </row>
    <row r="267" spans="1:9" s="34" customFormat="1" x14ac:dyDescent="0.25">
      <c r="A267" s="10"/>
      <c r="C267" s="35"/>
      <c r="F267" s="36"/>
      <c r="G267" s="37"/>
      <c r="H267" s="1"/>
      <c r="I267" s="1"/>
    </row>
    <row r="268" spans="1:9" s="34" customFormat="1" x14ac:dyDescent="0.25">
      <c r="A268" s="10"/>
      <c r="C268" s="35"/>
      <c r="F268" s="36"/>
      <c r="G268" s="37"/>
      <c r="H268" s="1"/>
      <c r="I268" s="1"/>
    </row>
    <row r="269" spans="1:9" s="34" customFormat="1" x14ac:dyDescent="0.25">
      <c r="A269" s="10"/>
      <c r="C269" s="35"/>
      <c r="F269" s="36"/>
      <c r="G269" s="37"/>
      <c r="H269" s="1"/>
      <c r="I269" s="1"/>
    </row>
    <row r="270" spans="1:9" s="34" customFormat="1" x14ac:dyDescent="0.25">
      <c r="A270" s="10"/>
      <c r="C270" s="35"/>
      <c r="F270" s="36"/>
      <c r="G270" s="37"/>
      <c r="H270" s="1"/>
      <c r="I270" s="1"/>
    </row>
    <row r="271" spans="1:9" s="34" customFormat="1" x14ac:dyDescent="0.25">
      <c r="A271" s="10"/>
      <c r="C271" s="35"/>
      <c r="F271" s="36"/>
      <c r="G271" s="37"/>
      <c r="H271" s="1"/>
      <c r="I271" s="1"/>
    </row>
    <row r="272" spans="1:9" s="34" customFormat="1" x14ac:dyDescent="0.25">
      <c r="A272" s="10"/>
      <c r="C272" s="35"/>
      <c r="F272" s="36"/>
      <c r="G272" s="37"/>
      <c r="H272" s="1"/>
      <c r="I272" s="1"/>
    </row>
    <row r="273" spans="1:9" s="34" customFormat="1" x14ac:dyDescent="0.25">
      <c r="A273" s="10"/>
      <c r="C273" s="35"/>
      <c r="F273" s="36"/>
      <c r="G273" s="37"/>
      <c r="H273" s="1"/>
      <c r="I273" s="1"/>
    </row>
    <row r="274" spans="1:9" s="34" customFormat="1" x14ac:dyDescent="0.25">
      <c r="A274" s="10"/>
      <c r="C274" s="35"/>
      <c r="F274" s="36"/>
      <c r="G274" s="37"/>
      <c r="H274" s="1"/>
      <c r="I274" s="1"/>
    </row>
    <row r="275" spans="1:9" s="34" customFormat="1" x14ac:dyDescent="0.25">
      <c r="A275" s="10"/>
      <c r="C275" s="35"/>
      <c r="F275" s="36"/>
      <c r="G275" s="37"/>
      <c r="H275" s="1"/>
      <c r="I275" s="1"/>
    </row>
    <row r="276" spans="1:9" s="34" customFormat="1" x14ac:dyDescent="0.25">
      <c r="A276" s="10"/>
      <c r="C276" s="35"/>
      <c r="F276" s="36"/>
      <c r="G276" s="37"/>
      <c r="H276" s="1"/>
      <c r="I276" s="1"/>
    </row>
    <row r="277" spans="1:9" s="34" customFormat="1" x14ac:dyDescent="0.25">
      <c r="A277" s="10"/>
      <c r="C277" s="35"/>
      <c r="F277" s="36"/>
      <c r="G277" s="37"/>
      <c r="H277" s="1"/>
      <c r="I277" s="1"/>
    </row>
    <row r="278" spans="1:9" s="34" customFormat="1" x14ac:dyDescent="0.25">
      <c r="A278" s="10"/>
      <c r="C278" s="35"/>
      <c r="F278" s="36"/>
      <c r="G278" s="37"/>
      <c r="H278" s="1"/>
      <c r="I278" s="1"/>
    </row>
    <row r="279" spans="1:9" s="34" customFormat="1" x14ac:dyDescent="0.25">
      <c r="A279" s="10"/>
      <c r="C279" s="35"/>
      <c r="F279" s="36"/>
      <c r="G279" s="37"/>
      <c r="H279" s="1"/>
      <c r="I279" s="1"/>
    </row>
    <row r="280" spans="1:9" s="34" customFormat="1" x14ac:dyDescent="0.25">
      <c r="A280" s="10"/>
      <c r="C280" s="35"/>
      <c r="F280" s="36"/>
      <c r="G280" s="37"/>
      <c r="H280" s="1"/>
      <c r="I280" s="1"/>
    </row>
    <row r="281" spans="1:9" s="34" customFormat="1" x14ac:dyDescent="0.25">
      <c r="A281" s="10"/>
      <c r="C281" s="35"/>
      <c r="F281" s="36"/>
      <c r="G281" s="37"/>
      <c r="H281" s="1"/>
      <c r="I281" s="1"/>
    </row>
    <row r="282" spans="1:9" s="34" customFormat="1" x14ac:dyDescent="0.25">
      <c r="A282" s="10"/>
      <c r="C282" s="35"/>
      <c r="F282" s="36"/>
      <c r="G282" s="37"/>
      <c r="H282" s="1"/>
      <c r="I282" s="1"/>
    </row>
    <row r="283" spans="1:9" s="34" customFormat="1" x14ac:dyDescent="0.25">
      <c r="A283" s="10"/>
      <c r="C283" s="35"/>
      <c r="F283" s="36"/>
      <c r="G283" s="37"/>
      <c r="H283" s="1"/>
      <c r="I283" s="1"/>
    </row>
    <row r="284" spans="1:9" s="34" customFormat="1" x14ac:dyDescent="0.25">
      <c r="A284" s="10"/>
      <c r="C284" s="35"/>
      <c r="F284" s="36"/>
      <c r="G284" s="37"/>
      <c r="H284" s="1"/>
      <c r="I284" s="1"/>
    </row>
    <row r="285" spans="1:9" s="34" customFormat="1" x14ac:dyDescent="0.25">
      <c r="A285" s="10"/>
      <c r="C285" s="35"/>
      <c r="F285" s="36"/>
      <c r="G285" s="37"/>
      <c r="H285" s="1"/>
      <c r="I285" s="1"/>
    </row>
    <row r="286" spans="1:9" s="34" customFormat="1" x14ac:dyDescent="0.25">
      <c r="A286" s="10"/>
      <c r="C286" s="35"/>
      <c r="F286" s="36"/>
      <c r="G286" s="37"/>
      <c r="H286" s="1"/>
      <c r="I286" s="1"/>
    </row>
    <row r="287" spans="1:9" s="34" customFormat="1" x14ac:dyDescent="0.25">
      <c r="A287" s="10"/>
      <c r="C287" s="35"/>
      <c r="F287" s="36"/>
      <c r="G287" s="37"/>
      <c r="H287" s="1"/>
      <c r="I287" s="1"/>
    </row>
    <row r="288" spans="1:9" s="34" customFormat="1" x14ac:dyDescent="0.25">
      <c r="A288" s="10"/>
      <c r="C288" s="35"/>
      <c r="F288" s="36"/>
      <c r="G288" s="37"/>
      <c r="H288" s="1"/>
      <c r="I288" s="1"/>
    </row>
    <row r="289" spans="1:9" s="34" customFormat="1" x14ac:dyDescent="0.25">
      <c r="A289" s="10"/>
      <c r="C289" s="35"/>
      <c r="F289" s="36"/>
      <c r="G289" s="37"/>
      <c r="H289" s="1"/>
      <c r="I289" s="1"/>
    </row>
    <row r="290" spans="1:9" s="34" customFormat="1" x14ac:dyDescent="0.25">
      <c r="A290" s="10"/>
      <c r="C290" s="35"/>
      <c r="F290" s="36"/>
      <c r="G290" s="37"/>
      <c r="H290" s="1"/>
      <c r="I290" s="1"/>
    </row>
    <row r="291" spans="1:9" s="34" customFormat="1" x14ac:dyDescent="0.25">
      <c r="A291" s="10"/>
      <c r="C291" s="35"/>
      <c r="F291" s="36"/>
      <c r="G291" s="37"/>
      <c r="H291" s="1"/>
      <c r="I291" s="1"/>
    </row>
    <row r="292" spans="1:9" s="34" customFormat="1" x14ac:dyDescent="0.25">
      <c r="A292" s="10"/>
      <c r="C292" s="35"/>
      <c r="F292" s="36"/>
      <c r="G292" s="37"/>
      <c r="H292" s="1"/>
      <c r="I292" s="1"/>
    </row>
    <row r="293" spans="1:9" s="34" customFormat="1" x14ac:dyDescent="0.25">
      <c r="A293" s="10"/>
      <c r="C293" s="35"/>
      <c r="F293" s="36"/>
      <c r="G293" s="37"/>
      <c r="H293" s="1"/>
      <c r="I293" s="1"/>
    </row>
    <row r="294" spans="1:9" s="34" customFormat="1" x14ac:dyDescent="0.25">
      <c r="A294" s="10"/>
      <c r="C294" s="35"/>
      <c r="F294" s="36"/>
      <c r="G294" s="37"/>
      <c r="H294" s="1"/>
      <c r="I294" s="1"/>
    </row>
    <row r="295" spans="1:9" s="34" customFormat="1" x14ac:dyDescent="0.25">
      <c r="A295" s="10"/>
      <c r="C295" s="35"/>
      <c r="F295" s="36"/>
      <c r="G295" s="37"/>
      <c r="H295" s="1"/>
      <c r="I295" s="1"/>
    </row>
    <row r="296" spans="1:9" s="34" customFormat="1" x14ac:dyDescent="0.25">
      <c r="A296" s="10"/>
      <c r="C296" s="35"/>
      <c r="F296" s="36"/>
      <c r="G296" s="37"/>
      <c r="H296" s="1"/>
      <c r="I296" s="1"/>
    </row>
    <row r="297" spans="1:9" s="34" customFormat="1" x14ac:dyDescent="0.25">
      <c r="A297" s="10"/>
      <c r="C297" s="35"/>
      <c r="F297" s="36"/>
      <c r="G297" s="37"/>
      <c r="H297" s="1"/>
      <c r="I297" s="1"/>
    </row>
    <row r="298" spans="1:9" s="34" customFormat="1" x14ac:dyDescent="0.25">
      <c r="A298" s="10"/>
      <c r="C298" s="35"/>
      <c r="F298" s="36"/>
      <c r="G298" s="37"/>
      <c r="H298" s="1"/>
      <c r="I298" s="1"/>
    </row>
    <row r="299" spans="1:9" s="34" customFormat="1" x14ac:dyDescent="0.25">
      <c r="A299" s="10"/>
      <c r="C299" s="35"/>
      <c r="F299" s="36"/>
      <c r="G299" s="37"/>
      <c r="H299" s="1"/>
      <c r="I299" s="1"/>
    </row>
    <row r="300" spans="1:9" s="34" customFormat="1" x14ac:dyDescent="0.25">
      <c r="A300" s="10"/>
      <c r="C300" s="35"/>
      <c r="F300" s="36"/>
      <c r="G300" s="37"/>
      <c r="H300" s="1"/>
      <c r="I300" s="1"/>
    </row>
    <row r="301" spans="1:9" s="34" customFormat="1" x14ac:dyDescent="0.25">
      <c r="A301" s="10"/>
      <c r="C301" s="35"/>
      <c r="F301" s="36"/>
      <c r="G301" s="37"/>
      <c r="H301" s="1"/>
      <c r="I301" s="1"/>
    </row>
    <row r="302" spans="1:9" s="34" customFormat="1" x14ac:dyDescent="0.25">
      <c r="A302" s="10"/>
      <c r="C302" s="35"/>
      <c r="F302" s="36"/>
      <c r="G302" s="37"/>
      <c r="H302" s="1"/>
      <c r="I302" s="1"/>
    </row>
    <row r="303" spans="1:9" s="34" customFormat="1" x14ac:dyDescent="0.25">
      <c r="A303" s="10"/>
      <c r="C303" s="35"/>
      <c r="F303" s="36"/>
      <c r="G303" s="37"/>
      <c r="H303" s="1"/>
      <c r="I303" s="1"/>
    </row>
    <row r="304" spans="1:9" s="34" customFormat="1" x14ac:dyDescent="0.25">
      <c r="A304" s="10"/>
      <c r="C304" s="35"/>
      <c r="F304" s="36"/>
      <c r="G304" s="37"/>
      <c r="H304" s="1"/>
      <c r="I304" s="1"/>
    </row>
    <row r="305" spans="1:9" s="34" customFormat="1" x14ac:dyDescent="0.25">
      <c r="A305" s="10"/>
      <c r="C305" s="35"/>
      <c r="F305" s="36"/>
      <c r="G305" s="37"/>
      <c r="H305" s="1"/>
      <c r="I305" s="1"/>
    </row>
    <row r="306" spans="1:9" s="34" customFormat="1" x14ac:dyDescent="0.25">
      <c r="A306" s="10"/>
      <c r="C306" s="35"/>
      <c r="F306" s="36"/>
      <c r="G306" s="37"/>
      <c r="H306" s="1"/>
      <c r="I306" s="1"/>
    </row>
    <row r="307" spans="1:9" s="34" customFormat="1" x14ac:dyDescent="0.25">
      <c r="A307" s="10"/>
      <c r="C307" s="35"/>
      <c r="F307" s="36"/>
      <c r="G307" s="37"/>
      <c r="H307" s="1"/>
      <c r="I307" s="1"/>
    </row>
    <row r="308" spans="1:9" s="34" customFormat="1" x14ac:dyDescent="0.25">
      <c r="A308" s="10"/>
      <c r="C308" s="35"/>
      <c r="F308" s="36"/>
      <c r="G308" s="37"/>
      <c r="H308" s="1"/>
      <c r="I308" s="1"/>
    </row>
    <row r="309" spans="1:9" s="34" customFormat="1" x14ac:dyDescent="0.25">
      <c r="A309" s="10"/>
      <c r="C309" s="35"/>
      <c r="F309" s="36"/>
      <c r="G309" s="37"/>
      <c r="H309" s="1"/>
      <c r="I309" s="1"/>
    </row>
    <row r="310" spans="1:9" s="34" customFormat="1" x14ac:dyDescent="0.25">
      <c r="A310" s="10"/>
      <c r="C310" s="35"/>
      <c r="F310" s="36"/>
      <c r="G310" s="37"/>
      <c r="H310" s="1"/>
      <c r="I310" s="1"/>
    </row>
    <row r="311" spans="1:9" s="34" customFormat="1" x14ac:dyDescent="0.25">
      <c r="A311" s="10"/>
      <c r="C311" s="35"/>
      <c r="F311" s="36"/>
      <c r="G311" s="37"/>
      <c r="H311" s="1"/>
      <c r="I311" s="1"/>
    </row>
    <row r="312" spans="1:9" s="34" customFormat="1" x14ac:dyDescent="0.25">
      <c r="A312" s="10"/>
      <c r="C312" s="35"/>
      <c r="F312" s="36"/>
      <c r="G312" s="37"/>
      <c r="H312" s="1"/>
      <c r="I312" s="1"/>
    </row>
    <row r="313" spans="1:9" s="34" customFormat="1" x14ac:dyDescent="0.25">
      <c r="A313" s="10"/>
      <c r="C313" s="35"/>
      <c r="F313" s="36"/>
      <c r="G313" s="37"/>
      <c r="H313" s="1"/>
      <c r="I313" s="1"/>
    </row>
    <row r="314" spans="1:9" s="34" customFormat="1" x14ac:dyDescent="0.25">
      <c r="A314" s="10"/>
      <c r="C314" s="35"/>
      <c r="F314" s="36"/>
      <c r="G314" s="37"/>
      <c r="H314" s="1"/>
      <c r="I314" s="1"/>
    </row>
    <row r="315" spans="1:9" s="34" customFormat="1" x14ac:dyDescent="0.25">
      <c r="A315" s="10"/>
      <c r="C315" s="35"/>
      <c r="F315" s="36"/>
      <c r="G315" s="37"/>
      <c r="H315" s="1"/>
      <c r="I315" s="1"/>
    </row>
    <row r="316" spans="1:9" s="34" customFormat="1" x14ac:dyDescent="0.25">
      <c r="A316" s="10"/>
      <c r="C316" s="35"/>
      <c r="F316" s="36"/>
      <c r="G316" s="37"/>
      <c r="H316" s="1"/>
      <c r="I316" s="1"/>
    </row>
    <row r="317" spans="1:9" s="34" customFormat="1" x14ac:dyDescent="0.25">
      <c r="A317" s="10"/>
      <c r="C317" s="35"/>
      <c r="F317" s="36"/>
      <c r="G317" s="37"/>
      <c r="H317" s="1"/>
      <c r="I317" s="1"/>
    </row>
    <row r="318" spans="1:9" s="34" customFormat="1" x14ac:dyDescent="0.25">
      <c r="A318" s="10"/>
      <c r="C318" s="35"/>
      <c r="F318" s="36"/>
      <c r="G318" s="37"/>
      <c r="H318" s="1"/>
      <c r="I318" s="1"/>
    </row>
    <row r="319" spans="1:9" s="34" customFormat="1" x14ac:dyDescent="0.25">
      <c r="A319" s="10"/>
      <c r="C319" s="35"/>
      <c r="F319" s="36"/>
      <c r="G319" s="37"/>
      <c r="H319" s="1"/>
      <c r="I319" s="1"/>
    </row>
    <row r="320" spans="1:9" s="34" customFormat="1" x14ac:dyDescent="0.25">
      <c r="A320" s="10"/>
      <c r="C320" s="35"/>
      <c r="F320" s="36"/>
      <c r="G320" s="37"/>
      <c r="H320" s="1"/>
      <c r="I320" s="1"/>
    </row>
    <row r="321" spans="1:9" s="34" customFormat="1" x14ac:dyDescent="0.25">
      <c r="A321" s="10"/>
      <c r="C321" s="35"/>
      <c r="F321" s="36"/>
      <c r="G321" s="37"/>
      <c r="H321" s="1"/>
      <c r="I321" s="1"/>
    </row>
    <row r="322" spans="1:9" s="34" customFormat="1" x14ac:dyDescent="0.25">
      <c r="A322" s="10"/>
      <c r="C322" s="35"/>
      <c r="F322" s="36"/>
      <c r="G322" s="37"/>
      <c r="H322" s="1"/>
      <c r="I322" s="1"/>
    </row>
    <row r="323" spans="1:9" s="34" customFormat="1" x14ac:dyDescent="0.25">
      <c r="A323" s="10"/>
      <c r="C323" s="35"/>
      <c r="F323" s="36"/>
      <c r="G323" s="37"/>
      <c r="H323" s="1"/>
      <c r="I323" s="1"/>
    </row>
    <row r="324" spans="1:9" s="34" customFormat="1" x14ac:dyDescent="0.25">
      <c r="A324" s="10"/>
      <c r="C324" s="35"/>
      <c r="F324" s="36"/>
      <c r="G324" s="37"/>
      <c r="H324" s="1"/>
      <c r="I324" s="1"/>
    </row>
    <row r="325" spans="1:9" s="34" customFormat="1" x14ac:dyDescent="0.25">
      <c r="A325" s="10"/>
      <c r="C325" s="35"/>
      <c r="F325" s="36"/>
      <c r="G325" s="37"/>
      <c r="H325" s="1"/>
      <c r="I325" s="1"/>
    </row>
    <row r="326" spans="1:9" s="34" customFormat="1" x14ac:dyDescent="0.25">
      <c r="A326" s="10"/>
      <c r="C326" s="35"/>
      <c r="F326" s="36"/>
      <c r="G326" s="37"/>
      <c r="H326" s="1"/>
      <c r="I326" s="1"/>
    </row>
    <row r="327" spans="1:9" s="34" customFormat="1" x14ac:dyDescent="0.25">
      <c r="A327" s="10"/>
      <c r="C327" s="35"/>
      <c r="F327" s="36"/>
      <c r="G327" s="37"/>
      <c r="H327" s="1"/>
      <c r="I327" s="1"/>
    </row>
    <row r="328" spans="1:9" s="34" customFormat="1" x14ac:dyDescent="0.25">
      <c r="A328" s="10"/>
      <c r="C328" s="35"/>
      <c r="F328" s="36"/>
      <c r="G328" s="37"/>
      <c r="H328" s="1"/>
      <c r="I328" s="1"/>
    </row>
    <row r="329" spans="1:9" s="34" customFormat="1" x14ac:dyDescent="0.25">
      <c r="A329" s="10"/>
      <c r="C329" s="35"/>
      <c r="F329" s="36"/>
      <c r="G329" s="37"/>
      <c r="H329" s="1"/>
      <c r="I329" s="1"/>
    </row>
    <row r="330" spans="1:9" s="34" customFormat="1" x14ac:dyDescent="0.25">
      <c r="A330" s="10"/>
      <c r="C330" s="35"/>
      <c r="F330" s="36"/>
      <c r="G330" s="37"/>
      <c r="H330" s="1"/>
      <c r="I330" s="1"/>
    </row>
    <row r="331" spans="1:9" s="34" customFormat="1" x14ac:dyDescent="0.25">
      <c r="A331" s="10"/>
      <c r="C331" s="35"/>
      <c r="F331" s="36"/>
      <c r="G331" s="37"/>
      <c r="H331" s="1"/>
      <c r="I331" s="1"/>
    </row>
    <row r="332" spans="1:9" s="34" customFormat="1" x14ac:dyDescent="0.25">
      <c r="A332" s="10"/>
      <c r="C332" s="35"/>
      <c r="F332" s="36"/>
      <c r="G332" s="37"/>
      <c r="H332" s="1"/>
      <c r="I332" s="1"/>
    </row>
    <row r="333" spans="1:9" s="34" customFormat="1" x14ac:dyDescent="0.25">
      <c r="A333" s="10"/>
      <c r="C333" s="35"/>
      <c r="F333" s="36"/>
      <c r="G333" s="37"/>
      <c r="H333" s="1"/>
      <c r="I333" s="1"/>
    </row>
    <row r="334" spans="1:9" s="34" customFormat="1" x14ac:dyDescent="0.25">
      <c r="A334" s="10"/>
      <c r="C334" s="35"/>
      <c r="F334" s="36"/>
      <c r="G334" s="37"/>
      <c r="H334" s="1"/>
      <c r="I334" s="1"/>
    </row>
    <row r="335" spans="1:9" s="34" customFormat="1" x14ac:dyDescent="0.25">
      <c r="A335" s="10"/>
      <c r="C335" s="35"/>
      <c r="F335" s="36"/>
      <c r="G335" s="37"/>
      <c r="H335" s="1"/>
      <c r="I335" s="1"/>
    </row>
    <row r="336" spans="1:9" s="34" customFormat="1" x14ac:dyDescent="0.25">
      <c r="A336" s="10"/>
      <c r="C336" s="35"/>
      <c r="F336" s="36"/>
      <c r="G336" s="37"/>
      <c r="H336" s="1"/>
      <c r="I336" s="1"/>
    </row>
    <row r="337" spans="1:9" s="34" customFormat="1" x14ac:dyDescent="0.25">
      <c r="A337" s="10"/>
      <c r="C337" s="35"/>
      <c r="F337" s="36"/>
      <c r="G337" s="37"/>
      <c r="H337" s="1"/>
      <c r="I337" s="1"/>
    </row>
    <row r="338" spans="1:9" s="34" customFormat="1" x14ac:dyDescent="0.25">
      <c r="A338" s="10"/>
      <c r="C338" s="35"/>
      <c r="F338" s="36"/>
      <c r="G338" s="37"/>
      <c r="H338" s="1"/>
      <c r="I338" s="1"/>
    </row>
    <row r="339" spans="1:9" s="34" customFormat="1" x14ac:dyDescent="0.25">
      <c r="A339" s="10"/>
      <c r="C339" s="35"/>
      <c r="F339" s="36"/>
      <c r="G339" s="37"/>
      <c r="H339" s="1"/>
      <c r="I339" s="1"/>
    </row>
    <row r="340" spans="1:9" s="34" customFormat="1" x14ac:dyDescent="0.25">
      <c r="A340" s="10"/>
      <c r="C340" s="35"/>
      <c r="F340" s="36"/>
      <c r="G340" s="37"/>
      <c r="H340" s="1"/>
      <c r="I340" s="1"/>
    </row>
    <row r="341" spans="1:9" s="34" customFormat="1" x14ac:dyDescent="0.25">
      <c r="A341" s="10"/>
      <c r="C341" s="35"/>
      <c r="F341" s="36"/>
      <c r="G341" s="37"/>
      <c r="H341" s="1"/>
      <c r="I341" s="1"/>
    </row>
    <row r="342" spans="1:9" s="34" customFormat="1" x14ac:dyDescent="0.25">
      <c r="A342" s="10"/>
      <c r="C342" s="35"/>
      <c r="F342" s="36"/>
      <c r="G342" s="37"/>
      <c r="H342" s="1"/>
      <c r="I342" s="1"/>
    </row>
    <row r="343" spans="1:9" s="34" customFormat="1" x14ac:dyDescent="0.25">
      <c r="A343" s="10"/>
      <c r="C343" s="35"/>
      <c r="F343" s="36"/>
      <c r="G343" s="37"/>
      <c r="H343" s="1"/>
      <c r="I343" s="1"/>
    </row>
    <row r="344" spans="1:9" s="34" customFormat="1" x14ac:dyDescent="0.25">
      <c r="A344" s="10"/>
      <c r="C344" s="35"/>
      <c r="F344" s="36"/>
      <c r="G344" s="37"/>
      <c r="H344" s="1"/>
      <c r="I344" s="1"/>
    </row>
    <row r="345" spans="1:9" s="34" customFormat="1" x14ac:dyDescent="0.25">
      <c r="A345" s="10"/>
      <c r="C345" s="35"/>
      <c r="F345" s="36"/>
      <c r="G345" s="37"/>
      <c r="H345" s="1"/>
      <c r="I345" s="1"/>
    </row>
    <row r="346" spans="1:9" s="34" customFormat="1" x14ac:dyDescent="0.25">
      <c r="A346" s="10"/>
      <c r="C346" s="35"/>
      <c r="F346" s="36"/>
      <c r="G346" s="37"/>
      <c r="H346" s="1"/>
      <c r="I346" s="1"/>
    </row>
    <row r="347" spans="1:9" s="34" customFormat="1" x14ac:dyDescent="0.25">
      <c r="A347" s="10"/>
      <c r="C347" s="35"/>
      <c r="F347" s="36"/>
      <c r="G347" s="37"/>
      <c r="H347" s="1"/>
      <c r="I347" s="1"/>
    </row>
    <row r="348" spans="1:9" s="34" customFormat="1" x14ac:dyDescent="0.25">
      <c r="A348" s="10"/>
      <c r="C348" s="35"/>
      <c r="F348" s="36"/>
      <c r="G348" s="37"/>
      <c r="H348" s="1"/>
      <c r="I348" s="1"/>
    </row>
    <row r="349" spans="1:9" s="34" customFormat="1" x14ac:dyDescent="0.25">
      <c r="A349" s="10"/>
      <c r="C349" s="35"/>
      <c r="F349" s="36"/>
      <c r="G349" s="37"/>
      <c r="H349" s="1"/>
      <c r="I349" s="1"/>
    </row>
    <row r="350" spans="1:9" s="34" customFormat="1" x14ac:dyDescent="0.25">
      <c r="A350" s="10"/>
      <c r="C350" s="35"/>
      <c r="F350" s="36"/>
      <c r="G350" s="37"/>
      <c r="H350" s="1"/>
      <c r="I350" s="1"/>
    </row>
    <row r="351" spans="1:9" s="34" customFormat="1" x14ac:dyDescent="0.25">
      <c r="A351" s="10"/>
      <c r="C351" s="35"/>
      <c r="F351" s="36"/>
      <c r="G351" s="37"/>
      <c r="H351" s="1"/>
      <c r="I351" s="1"/>
    </row>
    <row r="352" spans="1:9" s="34" customFormat="1" x14ac:dyDescent="0.25">
      <c r="A352" s="10"/>
      <c r="C352" s="35"/>
      <c r="F352" s="36"/>
      <c r="G352" s="37"/>
      <c r="H352" s="1"/>
      <c r="I352" s="1"/>
    </row>
    <row r="353" spans="1:9" s="34" customFormat="1" x14ac:dyDescent="0.25">
      <c r="A353" s="10"/>
      <c r="C353" s="35"/>
      <c r="F353" s="36"/>
      <c r="G353" s="37"/>
      <c r="H353" s="1"/>
      <c r="I353" s="1"/>
    </row>
    <row r="354" spans="1:9" s="34" customFormat="1" x14ac:dyDescent="0.25">
      <c r="A354" s="10"/>
      <c r="C354" s="35"/>
      <c r="F354" s="36"/>
      <c r="G354" s="37"/>
      <c r="H354" s="1"/>
      <c r="I354" s="1"/>
    </row>
    <row r="355" spans="1:9" s="34" customFormat="1" x14ac:dyDescent="0.25">
      <c r="A355" s="10"/>
      <c r="C355" s="35"/>
      <c r="F355" s="36"/>
      <c r="G355" s="37"/>
      <c r="H355" s="1"/>
      <c r="I355" s="1"/>
    </row>
    <row r="356" spans="1:9" s="34" customFormat="1" x14ac:dyDescent="0.25">
      <c r="A356" s="10"/>
      <c r="C356" s="35"/>
      <c r="F356" s="36"/>
      <c r="G356" s="37"/>
      <c r="H356" s="1"/>
      <c r="I356" s="1"/>
    </row>
    <row r="357" spans="1:9" s="34" customFormat="1" x14ac:dyDescent="0.25">
      <c r="A357" s="10"/>
      <c r="C357" s="35"/>
      <c r="F357" s="36"/>
      <c r="G357" s="37"/>
      <c r="H357" s="1"/>
      <c r="I357" s="1"/>
    </row>
    <row r="358" spans="1:9" s="34" customFormat="1" x14ac:dyDescent="0.25">
      <c r="A358" s="10"/>
      <c r="C358" s="35"/>
      <c r="F358" s="36"/>
      <c r="G358" s="37"/>
      <c r="H358" s="1"/>
      <c r="I358" s="1"/>
    </row>
    <row r="359" spans="1:9" s="34" customFormat="1" x14ac:dyDescent="0.25">
      <c r="A359" s="10"/>
      <c r="C359" s="35"/>
      <c r="F359" s="36"/>
      <c r="G359" s="37"/>
      <c r="H359" s="1"/>
      <c r="I359" s="1"/>
    </row>
    <row r="360" spans="1:9" s="34" customFormat="1" x14ac:dyDescent="0.25">
      <c r="A360" s="10"/>
      <c r="C360" s="35"/>
      <c r="F360" s="36"/>
      <c r="G360" s="37"/>
      <c r="H360" s="1"/>
      <c r="I360" s="1"/>
    </row>
    <row r="361" spans="1:9" s="34" customFormat="1" x14ac:dyDescent="0.25">
      <c r="A361" s="10"/>
      <c r="C361" s="35"/>
      <c r="F361" s="36"/>
      <c r="G361" s="37"/>
      <c r="H361" s="1"/>
      <c r="I361" s="1"/>
    </row>
    <row r="362" spans="1:9" s="34" customFormat="1" x14ac:dyDescent="0.25">
      <c r="A362" s="10"/>
      <c r="C362" s="35"/>
      <c r="F362" s="36"/>
      <c r="G362" s="37"/>
      <c r="H362" s="1"/>
      <c r="I362" s="1"/>
    </row>
    <row r="363" spans="1:9" s="34" customFormat="1" x14ac:dyDescent="0.25">
      <c r="A363" s="10"/>
      <c r="C363" s="35"/>
      <c r="F363" s="36"/>
      <c r="G363" s="37"/>
      <c r="H363" s="1"/>
      <c r="I363" s="1"/>
    </row>
    <row r="364" spans="1:9" s="34" customFormat="1" x14ac:dyDescent="0.25">
      <c r="A364" s="10"/>
      <c r="C364" s="35"/>
      <c r="F364" s="36"/>
      <c r="G364" s="37"/>
      <c r="H364" s="1"/>
      <c r="I364" s="1"/>
    </row>
    <row r="365" spans="1:9" s="34" customFormat="1" x14ac:dyDescent="0.25">
      <c r="A365" s="10"/>
      <c r="C365" s="35"/>
      <c r="F365" s="36"/>
      <c r="G365" s="37"/>
      <c r="H365" s="1"/>
      <c r="I365" s="1"/>
    </row>
    <row r="366" spans="1:9" s="34" customFormat="1" x14ac:dyDescent="0.25">
      <c r="A366" s="10"/>
      <c r="C366" s="35"/>
      <c r="F366" s="36"/>
      <c r="G366" s="37"/>
      <c r="H366" s="1"/>
      <c r="I366" s="1"/>
    </row>
    <row r="367" spans="1:9" s="34" customFormat="1" x14ac:dyDescent="0.25">
      <c r="A367" s="10"/>
      <c r="C367" s="35"/>
      <c r="F367" s="36"/>
      <c r="G367" s="37"/>
      <c r="H367" s="1"/>
      <c r="I367" s="1"/>
    </row>
    <row r="368" spans="1:9" s="34" customFormat="1" x14ac:dyDescent="0.25">
      <c r="A368" s="10"/>
      <c r="C368" s="35"/>
      <c r="F368" s="36"/>
      <c r="G368" s="37"/>
      <c r="H368" s="1"/>
      <c r="I368" s="1"/>
    </row>
    <row r="369" spans="1:9" s="34" customFormat="1" x14ac:dyDescent="0.25">
      <c r="A369" s="10"/>
      <c r="C369" s="35"/>
      <c r="F369" s="36"/>
      <c r="G369" s="37"/>
      <c r="H369" s="1"/>
      <c r="I369" s="1"/>
    </row>
    <row r="370" spans="1:9" s="34" customFormat="1" x14ac:dyDescent="0.25">
      <c r="A370" s="10"/>
      <c r="C370" s="35"/>
      <c r="F370" s="36"/>
      <c r="G370" s="37"/>
      <c r="H370" s="1"/>
      <c r="I370" s="1"/>
    </row>
    <row r="371" spans="1:9" s="34" customFormat="1" x14ac:dyDescent="0.25">
      <c r="A371" s="10"/>
      <c r="C371" s="35"/>
      <c r="F371" s="36"/>
      <c r="G371" s="37"/>
      <c r="H371" s="1"/>
      <c r="I371" s="1"/>
    </row>
    <row r="372" spans="1:9" s="34" customFormat="1" x14ac:dyDescent="0.25">
      <c r="A372" s="10"/>
      <c r="C372" s="35"/>
      <c r="F372" s="36"/>
      <c r="G372" s="37"/>
      <c r="H372" s="1"/>
      <c r="I372" s="1"/>
    </row>
    <row r="373" spans="1:9" s="34" customFormat="1" x14ac:dyDescent="0.25">
      <c r="A373" s="10"/>
      <c r="C373" s="35"/>
      <c r="F373" s="36"/>
      <c r="G373" s="37"/>
      <c r="H373" s="1"/>
      <c r="I373" s="1"/>
    </row>
    <row r="374" spans="1:9" s="34" customFormat="1" x14ac:dyDescent="0.25">
      <c r="A374" s="10"/>
      <c r="C374" s="35"/>
      <c r="F374" s="36"/>
      <c r="G374" s="37"/>
      <c r="H374" s="1"/>
      <c r="I374" s="1"/>
    </row>
    <row r="375" spans="1:9" s="34" customFormat="1" x14ac:dyDescent="0.25">
      <c r="A375" s="10"/>
      <c r="C375" s="35"/>
      <c r="F375" s="36"/>
      <c r="G375" s="37"/>
      <c r="H375" s="1"/>
      <c r="I375" s="1"/>
    </row>
    <row r="376" spans="1:9" s="34" customFormat="1" x14ac:dyDescent="0.25">
      <c r="A376" s="10"/>
      <c r="C376" s="35"/>
      <c r="F376" s="36"/>
      <c r="G376" s="37"/>
      <c r="H376" s="1"/>
      <c r="I376" s="1"/>
    </row>
    <row r="377" spans="1:9" s="34" customFormat="1" x14ac:dyDescent="0.25">
      <c r="A377" s="10"/>
      <c r="C377" s="35"/>
      <c r="F377" s="36"/>
      <c r="G377" s="37"/>
      <c r="H377" s="1"/>
      <c r="I377" s="1"/>
    </row>
    <row r="378" spans="1:9" s="34" customFormat="1" x14ac:dyDescent="0.25">
      <c r="A378" s="10"/>
      <c r="C378" s="35"/>
      <c r="F378" s="36"/>
      <c r="G378" s="37"/>
      <c r="H378" s="1"/>
      <c r="I378" s="1"/>
    </row>
    <row r="379" spans="1:9" s="34" customFormat="1" x14ac:dyDescent="0.25">
      <c r="A379" s="10"/>
      <c r="C379" s="35"/>
      <c r="F379" s="36"/>
      <c r="G379" s="37"/>
      <c r="H379" s="1"/>
      <c r="I379" s="1"/>
    </row>
    <row r="380" spans="1:9" s="34" customFormat="1" x14ac:dyDescent="0.25">
      <c r="A380" s="10"/>
      <c r="C380" s="35"/>
      <c r="F380" s="36"/>
      <c r="G380" s="37"/>
      <c r="H380" s="1"/>
      <c r="I380" s="1"/>
    </row>
    <row r="381" spans="1:9" s="34" customFormat="1" x14ac:dyDescent="0.25">
      <c r="A381" s="10"/>
      <c r="C381" s="35"/>
      <c r="F381" s="36"/>
      <c r="G381" s="37"/>
      <c r="H381" s="1"/>
      <c r="I381" s="1"/>
    </row>
    <row r="382" spans="1:9" s="34" customFormat="1" x14ac:dyDescent="0.25">
      <c r="A382" s="10"/>
      <c r="C382" s="35"/>
      <c r="F382" s="36"/>
      <c r="G382" s="37"/>
      <c r="H382" s="1"/>
      <c r="I382" s="1"/>
    </row>
    <row r="383" spans="1:9" s="34" customFormat="1" x14ac:dyDescent="0.25">
      <c r="A383" s="10"/>
      <c r="C383" s="35"/>
      <c r="F383" s="36"/>
      <c r="G383" s="37"/>
      <c r="H383" s="1"/>
      <c r="I383" s="1"/>
    </row>
    <row r="384" spans="1:9" s="34" customFormat="1" x14ac:dyDescent="0.25">
      <c r="A384" s="10"/>
      <c r="C384" s="35"/>
      <c r="F384" s="36"/>
      <c r="G384" s="37"/>
      <c r="H384" s="1"/>
      <c r="I384" s="1"/>
    </row>
    <row r="385" spans="1:9" s="34" customFormat="1" x14ac:dyDescent="0.25">
      <c r="A385" s="10"/>
      <c r="C385" s="35"/>
      <c r="F385" s="36"/>
      <c r="G385" s="37"/>
      <c r="H385" s="1"/>
      <c r="I385" s="1"/>
    </row>
    <row r="386" spans="1:9" s="34" customFormat="1" x14ac:dyDescent="0.25">
      <c r="A386" s="10"/>
      <c r="C386" s="35"/>
      <c r="F386" s="36"/>
      <c r="G386" s="37"/>
      <c r="H386" s="1"/>
      <c r="I386" s="1"/>
    </row>
    <row r="387" spans="1:9" s="34" customFormat="1" x14ac:dyDescent="0.25">
      <c r="A387" s="10"/>
      <c r="C387" s="35"/>
      <c r="F387" s="36"/>
      <c r="G387" s="37"/>
      <c r="H387" s="1"/>
      <c r="I387" s="1"/>
    </row>
    <row r="388" spans="1:9" s="34" customFormat="1" x14ac:dyDescent="0.25">
      <c r="A388" s="10"/>
      <c r="C388" s="35"/>
      <c r="F388" s="36"/>
      <c r="G388" s="37"/>
      <c r="H388" s="1"/>
      <c r="I388" s="1"/>
    </row>
    <row r="389" spans="1:9" s="34" customFormat="1" x14ac:dyDescent="0.25">
      <c r="A389" s="10"/>
      <c r="C389" s="35"/>
      <c r="F389" s="36"/>
      <c r="G389" s="37"/>
      <c r="H389" s="1"/>
      <c r="I389" s="1"/>
    </row>
    <row r="390" spans="1:9" s="34" customFormat="1" x14ac:dyDescent="0.25">
      <c r="A390" s="10"/>
      <c r="C390" s="35"/>
      <c r="F390" s="36"/>
      <c r="G390" s="37"/>
      <c r="H390" s="1"/>
      <c r="I390" s="1"/>
    </row>
    <row r="391" spans="1:9" s="34" customFormat="1" x14ac:dyDescent="0.25">
      <c r="A391" s="10"/>
      <c r="C391" s="35"/>
      <c r="F391" s="36"/>
      <c r="G391" s="37"/>
      <c r="H391" s="1"/>
      <c r="I391" s="1"/>
    </row>
    <row r="392" spans="1:9" s="34" customFormat="1" x14ac:dyDescent="0.25">
      <c r="A392" s="10"/>
      <c r="C392" s="35"/>
      <c r="F392" s="36"/>
      <c r="G392" s="37"/>
      <c r="H392" s="1"/>
      <c r="I392" s="1"/>
    </row>
    <row r="393" spans="1:9" s="34" customFormat="1" x14ac:dyDescent="0.25">
      <c r="A393" s="10"/>
      <c r="C393" s="35"/>
      <c r="F393" s="36"/>
      <c r="G393" s="37"/>
      <c r="H393" s="1"/>
      <c r="I393" s="1"/>
    </row>
    <row r="394" spans="1:9" s="34" customFormat="1" x14ac:dyDescent="0.25">
      <c r="A394" s="10"/>
      <c r="C394" s="35"/>
      <c r="F394" s="36"/>
      <c r="G394" s="37"/>
      <c r="H394" s="1"/>
      <c r="I394" s="1"/>
    </row>
    <row r="395" spans="1:9" s="34" customFormat="1" x14ac:dyDescent="0.25">
      <c r="A395" s="10"/>
      <c r="C395" s="35"/>
      <c r="F395" s="36"/>
      <c r="G395" s="37"/>
      <c r="H395" s="1"/>
      <c r="I395" s="1"/>
    </row>
    <row r="396" spans="1:9" s="34" customFormat="1" x14ac:dyDescent="0.25">
      <c r="A396" s="10"/>
      <c r="C396" s="35"/>
      <c r="F396" s="36"/>
      <c r="G396" s="37"/>
      <c r="H396" s="1"/>
      <c r="I396" s="1"/>
    </row>
    <row r="397" spans="1:9" s="34" customFormat="1" x14ac:dyDescent="0.25">
      <c r="A397" s="10"/>
      <c r="C397" s="35"/>
      <c r="F397" s="36"/>
      <c r="G397" s="37"/>
      <c r="H397" s="1"/>
      <c r="I397" s="1"/>
    </row>
    <row r="398" spans="1:9" s="34" customFormat="1" x14ac:dyDescent="0.25">
      <c r="A398" s="10"/>
      <c r="C398" s="35"/>
      <c r="F398" s="36"/>
      <c r="G398" s="37"/>
      <c r="H398" s="1"/>
      <c r="I398" s="1"/>
    </row>
    <row r="399" spans="1:9" s="34" customFormat="1" x14ac:dyDescent="0.25">
      <c r="A399" s="10"/>
      <c r="C399" s="35"/>
      <c r="F399" s="36"/>
      <c r="G399" s="37"/>
      <c r="H399" s="1"/>
      <c r="I399" s="1"/>
    </row>
    <row r="400" spans="1:9" s="34" customFormat="1" x14ac:dyDescent="0.25">
      <c r="A400" s="10"/>
      <c r="C400" s="35"/>
      <c r="F400" s="36"/>
      <c r="G400" s="37"/>
      <c r="H400" s="1"/>
      <c r="I400" s="1"/>
    </row>
    <row r="401" spans="1:9" s="34" customFormat="1" x14ac:dyDescent="0.25">
      <c r="A401" s="10"/>
      <c r="C401" s="35"/>
      <c r="F401" s="36"/>
      <c r="G401" s="37"/>
      <c r="H401" s="1"/>
      <c r="I401" s="1"/>
    </row>
    <row r="402" spans="1:9" s="34" customFormat="1" x14ac:dyDescent="0.25">
      <c r="A402" s="10"/>
      <c r="C402" s="35"/>
      <c r="F402" s="36"/>
      <c r="G402" s="37"/>
      <c r="H402" s="1"/>
      <c r="I402" s="1"/>
    </row>
    <row r="403" spans="1:9" s="34" customFormat="1" x14ac:dyDescent="0.25">
      <c r="A403" s="10"/>
      <c r="C403" s="35"/>
      <c r="F403" s="36"/>
      <c r="G403" s="37"/>
      <c r="H403" s="1"/>
      <c r="I403" s="1"/>
    </row>
    <row r="404" spans="1:9" s="34" customFormat="1" x14ac:dyDescent="0.25">
      <c r="A404" s="10"/>
      <c r="C404" s="35"/>
      <c r="F404" s="36"/>
      <c r="G404" s="37"/>
      <c r="H404" s="1"/>
      <c r="I404" s="1"/>
    </row>
    <row r="405" spans="1:9" s="34" customFormat="1" x14ac:dyDescent="0.25">
      <c r="A405" s="10"/>
      <c r="C405" s="35"/>
      <c r="F405" s="36"/>
      <c r="G405" s="37"/>
      <c r="H405" s="1"/>
      <c r="I405" s="1"/>
    </row>
    <row r="406" spans="1:9" s="34" customFormat="1" x14ac:dyDescent="0.25">
      <c r="A406" s="10"/>
      <c r="C406" s="35"/>
      <c r="F406" s="36"/>
      <c r="G406" s="37"/>
      <c r="H406" s="1"/>
      <c r="I406" s="1"/>
    </row>
    <row r="407" spans="1:9" s="34" customFormat="1" x14ac:dyDescent="0.25">
      <c r="A407" s="10"/>
      <c r="C407" s="35"/>
      <c r="F407" s="36"/>
      <c r="G407" s="37"/>
      <c r="H407" s="1"/>
      <c r="I407" s="1"/>
    </row>
    <row r="408" spans="1:9" s="34" customFormat="1" x14ac:dyDescent="0.25">
      <c r="A408" s="10"/>
      <c r="C408" s="35"/>
      <c r="F408" s="36"/>
      <c r="G408" s="37"/>
      <c r="H408" s="1"/>
      <c r="I408" s="1"/>
    </row>
    <row r="409" spans="1:9" s="34" customFormat="1" x14ac:dyDescent="0.25">
      <c r="A409" s="10"/>
      <c r="C409" s="35"/>
      <c r="F409" s="36"/>
      <c r="G409" s="37"/>
      <c r="H409" s="1"/>
      <c r="I409" s="1"/>
    </row>
    <row r="410" spans="1:9" s="34" customFormat="1" x14ac:dyDescent="0.25">
      <c r="A410" s="10"/>
      <c r="C410" s="35"/>
      <c r="F410" s="36"/>
      <c r="G410" s="37"/>
      <c r="H410" s="1"/>
      <c r="I410" s="1"/>
    </row>
    <row r="411" spans="1:9" s="34" customFormat="1" x14ac:dyDescent="0.25">
      <c r="A411" s="10"/>
      <c r="C411" s="35"/>
      <c r="F411" s="36"/>
      <c r="G411" s="37"/>
      <c r="H411" s="1"/>
      <c r="I411" s="1"/>
    </row>
    <row r="412" spans="1:9" s="34" customFormat="1" x14ac:dyDescent="0.25">
      <c r="A412" s="10"/>
      <c r="C412" s="35"/>
      <c r="F412" s="36"/>
      <c r="G412" s="37"/>
      <c r="H412" s="1"/>
      <c r="I412" s="1"/>
    </row>
    <row r="413" spans="1:9" s="34" customFormat="1" x14ac:dyDescent="0.25">
      <c r="A413" s="10"/>
      <c r="C413" s="35"/>
      <c r="F413" s="36"/>
      <c r="G413" s="37"/>
      <c r="H413" s="1"/>
      <c r="I413" s="1"/>
    </row>
    <row r="414" spans="1:9" s="34" customFormat="1" x14ac:dyDescent="0.25">
      <c r="A414" s="10"/>
      <c r="C414" s="35"/>
      <c r="F414" s="36"/>
      <c r="G414" s="37"/>
      <c r="H414" s="1"/>
      <c r="I414" s="1"/>
    </row>
    <row r="415" spans="1:9" s="34" customFormat="1" x14ac:dyDescent="0.25">
      <c r="A415" s="10"/>
      <c r="C415" s="35"/>
      <c r="F415" s="36"/>
      <c r="G415" s="37"/>
      <c r="H415" s="1"/>
      <c r="I415" s="1"/>
    </row>
    <row r="416" spans="1:9" s="34" customFormat="1" x14ac:dyDescent="0.25">
      <c r="A416" s="10"/>
      <c r="C416" s="35"/>
      <c r="F416" s="36"/>
      <c r="G416" s="37"/>
      <c r="H416" s="1"/>
      <c r="I416" s="1"/>
    </row>
    <row r="417" spans="1:9" s="34" customFormat="1" x14ac:dyDescent="0.25">
      <c r="A417" s="10"/>
      <c r="C417" s="35"/>
      <c r="F417" s="36"/>
      <c r="G417" s="37"/>
      <c r="H417" s="1"/>
      <c r="I417" s="1"/>
    </row>
    <row r="418" spans="1:9" s="34" customFormat="1" x14ac:dyDescent="0.25">
      <c r="A418" s="10"/>
      <c r="C418" s="35"/>
      <c r="F418" s="36"/>
      <c r="G418" s="37"/>
      <c r="H418" s="1"/>
      <c r="I418" s="1"/>
    </row>
    <row r="419" spans="1:9" s="34" customFormat="1" x14ac:dyDescent="0.25">
      <c r="A419" s="10"/>
      <c r="C419" s="35"/>
      <c r="F419" s="36"/>
      <c r="G419" s="37"/>
      <c r="H419" s="1"/>
      <c r="I419" s="1"/>
    </row>
    <row r="420" spans="1:9" s="34" customFormat="1" x14ac:dyDescent="0.25">
      <c r="A420" s="10"/>
      <c r="C420" s="35"/>
      <c r="F420" s="36"/>
      <c r="G420" s="37"/>
      <c r="H420" s="1"/>
      <c r="I420" s="1"/>
    </row>
    <row r="421" spans="1:9" s="34" customFormat="1" x14ac:dyDescent="0.25">
      <c r="A421" s="10"/>
      <c r="C421" s="35"/>
      <c r="F421" s="36"/>
      <c r="G421" s="37"/>
      <c r="H421" s="1"/>
      <c r="I421" s="1"/>
    </row>
    <row r="422" spans="1:9" s="34" customFormat="1" x14ac:dyDescent="0.25">
      <c r="A422" s="10"/>
      <c r="C422" s="35"/>
      <c r="F422" s="36"/>
      <c r="G422" s="37"/>
      <c r="H422" s="1"/>
      <c r="I422" s="1"/>
    </row>
    <row r="423" spans="1:9" s="34" customFormat="1" x14ac:dyDescent="0.25">
      <c r="A423" s="10"/>
      <c r="C423" s="35"/>
      <c r="F423" s="36"/>
      <c r="G423" s="37"/>
      <c r="H423" s="1"/>
      <c r="I423" s="1"/>
    </row>
    <row r="424" spans="1:9" s="34" customFormat="1" x14ac:dyDescent="0.25">
      <c r="A424" s="10"/>
      <c r="C424" s="35"/>
      <c r="F424" s="36"/>
      <c r="G424" s="37"/>
      <c r="H424" s="1"/>
      <c r="I424" s="1"/>
    </row>
    <row r="425" spans="1:9" s="34" customFormat="1" x14ac:dyDescent="0.25">
      <c r="A425" s="10"/>
      <c r="C425" s="35"/>
      <c r="F425" s="36"/>
      <c r="G425" s="37"/>
      <c r="H425" s="1"/>
      <c r="I425" s="1"/>
    </row>
    <row r="426" spans="1:9" s="34" customFormat="1" x14ac:dyDescent="0.25">
      <c r="A426" s="10"/>
      <c r="C426" s="35"/>
      <c r="F426" s="36"/>
      <c r="G426" s="37"/>
      <c r="H426" s="1"/>
      <c r="I426" s="1"/>
    </row>
    <row r="427" spans="1:9" s="34" customFormat="1" x14ac:dyDescent="0.25">
      <c r="A427" s="10"/>
      <c r="C427" s="35"/>
      <c r="F427" s="36"/>
      <c r="G427" s="37"/>
      <c r="H427" s="1"/>
      <c r="I427" s="1"/>
    </row>
    <row r="428" spans="1:9" s="34" customFormat="1" x14ac:dyDescent="0.25">
      <c r="A428" s="10"/>
      <c r="C428" s="35"/>
      <c r="F428" s="36"/>
      <c r="G428" s="37"/>
      <c r="H428" s="1"/>
      <c r="I428" s="1"/>
    </row>
    <row r="429" spans="1:9" s="34" customFormat="1" x14ac:dyDescent="0.25">
      <c r="A429" s="10"/>
      <c r="C429" s="35"/>
      <c r="F429" s="36"/>
      <c r="G429" s="37"/>
      <c r="H429" s="1"/>
      <c r="I429" s="1"/>
    </row>
    <row r="430" spans="1:9" s="34" customFormat="1" x14ac:dyDescent="0.25">
      <c r="A430" s="10"/>
      <c r="C430" s="35"/>
      <c r="F430" s="36"/>
      <c r="G430" s="37"/>
      <c r="H430" s="1"/>
      <c r="I430" s="1"/>
    </row>
    <row r="431" spans="1:9" s="34" customFormat="1" x14ac:dyDescent="0.25">
      <c r="A431" s="10"/>
      <c r="C431" s="35"/>
      <c r="F431" s="36"/>
      <c r="G431" s="37"/>
      <c r="H431" s="1"/>
      <c r="I431" s="1"/>
    </row>
    <row r="432" spans="1:9" s="34" customFormat="1" x14ac:dyDescent="0.25">
      <c r="A432" s="10"/>
      <c r="C432" s="35"/>
      <c r="F432" s="36"/>
      <c r="G432" s="37"/>
      <c r="H432" s="1"/>
      <c r="I432" s="1"/>
    </row>
    <row r="433" spans="1:9" s="34" customFormat="1" x14ac:dyDescent="0.25">
      <c r="A433" s="10"/>
      <c r="C433" s="35"/>
      <c r="F433" s="36"/>
      <c r="G433" s="37"/>
      <c r="H433" s="1"/>
      <c r="I433" s="1"/>
    </row>
    <row r="434" spans="1:9" s="34" customFormat="1" x14ac:dyDescent="0.25">
      <c r="A434" s="10"/>
      <c r="C434" s="35"/>
      <c r="F434" s="36"/>
      <c r="G434" s="37"/>
      <c r="H434" s="1"/>
      <c r="I434" s="1"/>
    </row>
    <row r="435" spans="1:9" s="34" customFormat="1" x14ac:dyDescent="0.25">
      <c r="A435" s="10"/>
      <c r="C435" s="35"/>
      <c r="F435" s="36"/>
      <c r="G435" s="37"/>
      <c r="H435" s="1"/>
      <c r="I435" s="1"/>
    </row>
    <row r="436" spans="1:9" s="34" customFormat="1" x14ac:dyDescent="0.25">
      <c r="A436" s="10"/>
      <c r="C436" s="35"/>
      <c r="F436" s="36"/>
      <c r="G436" s="37"/>
      <c r="H436" s="1"/>
      <c r="I436" s="1"/>
    </row>
    <row r="437" spans="1:9" s="34" customFormat="1" x14ac:dyDescent="0.25">
      <c r="A437" s="10"/>
      <c r="C437" s="35"/>
      <c r="F437" s="36"/>
      <c r="G437" s="37"/>
      <c r="H437" s="1"/>
      <c r="I437" s="1"/>
    </row>
    <row r="438" spans="1:9" s="34" customFormat="1" x14ac:dyDescent="0.25">
      <c r="A438" s="10"/>
      <c r="C438" s="35"/>
      <c r="F438" s="36"/>
      <c r="G438" s="37"/>
      <c r="H438" s="1"/>
      <c r="I438" s="1"/>
    </row>
    <row r="439" spans="1:9" s="34" customFormat="1" x14ac:dyDescent="0.25">
      <c r="A439" s="10"/>
      <c r="C439" s="35"/>
      <c r="F439" s="36"/>
      <c r="G439" s="37"/>
      <c r="H439" s="1"/>
      <c r="I439" s="1"/>
    </row>
    <row r="440" spans="1:9" s="34" customFormat="1" x14ac:dyDescent="0.25">
      <c r="A440" s="10"/>
      <c r="C440" s="35"/>
      <c r="F440" s="36"/>
      <c r="G440" s="37"/>
      <c r="H440" s="1"/>
      <c r="I440" s="1"/>
    </row>
    <row r="441" spans="1:9" s="34" customFormat="1" x14ac:dyDescent="0.25">
      <c r="A441" s="10"/>
      <c r="C441" s="35"/>
      <c r="F441" s="36"/>
      <c r="G441" s="37"/>
      <c r="H441" s="1"/>
      <c r="I441" s="1"/>
    </row>
    <row r="442" spans="1:9" s="34" customFormat="1" x14ac:dyDescent="0.25">
      <c r="A442" s="10"/>
      <c r="C442" s="35"/>
      <c r="F442" s="36"/>
      <c r="G442" s="37"/>
      <c r="H442" s="1"/>
      <c r="I442" s="1"/>
    </row>
    <row r="443" spans="1:9" s="34" customFormat="1" x14ac:dyDescent="0.25">
      <c r="A443" s="10"/>
      <c r="C443" s="35"/>
      <c r="F443" s="36"/>
      <c r="G443" s="37"/>
      <c r="H443" s="1"/>
      <c r="I443" s="1"/>
    </row>
    <row r="444" spans="1:9" s="34" customFormat="1" x14ac:dyDescent="0.25">
      <c r="A444" s="10"/>
      <c r="C444" s="35"/>
      <c r="F444" s="36"/>
      <c r="G444" s="37"/>
      <c r="H444" s="1"/>
      <c r="I444" s="1"/>
    </row>
    <row r="445" spans="1:9" s="34" customFormat="1" x14ac:dyDescent="0.25">
      <c r="A445" s="10"/>
      <c r="C445" s="35"/>
      <c r="F445" s="36"/>
      <c r="G445" s="37"/>
      <c r="H445" s="1"/>
      <c r="I445" s="1"/>
    </row>
    <row r="446" spans="1:9" s="34" customFormat="1" x14ac:dyDescent="0.25">
      <c r="A446" s="10"/>
      <c r="C446" s="35"/>
      <c r="F446" s="36"/>
      <c r="G446" s="37"/>
      <c r="H446" s="1"/>
      <c r="I446" s="1"/>
    </row>
    <row r="447" spans="1:9" s="34" customFormat="1" x14ac:dyDescent="0.25">
      <c r="A447" s="10"/>
      <c r="C447" s="35"/>
      <c r="F447" s="36"/>
      <c r="G447" s="37"/>
      <c r="H447" s="1"/>
      <c r="I447" s="1"/>
    </row>
    <row r="448" spans="1:9" s="34" customFormat="1" x14ac:dyDescent="0.25">
      <c r="A448" s="10"/>
      <c r="C448" s="35"/>
      <c r="F448" s="36"/>
      <c r="G448" s="37"/>
      <c r="H448" s="1"/>
      <c r="I448" s="1"/>
    </row>
    <row r="449" spans="1:9" s="34" customFormat="1" x14ac:dyDescent="0.25">
      <c r="A449" s="10"/>
      <c r="C449" s="35"/>
      <c r="F449" s="36"/>
      <c r="G449" s="37"/>
      <c r="H449" s="1"/>
      <c r="I449" s="1"/>
    </row>
    <row r="450" spans="1:9" s="34" customFormat="1" x14ac:dyDescent="0.25">
      <c r="A450" s="10"/>
      <c r="C450" s="35"/>
      <c r="F450" s="36"/>
      <c r="G450" s="37"/>
      <c r="H450" s="1"/>
      <c r="I450" s="1"/>
    </row>
    <row r="451" spans="1:9" s="34" customFormat="1" x14ac:dyDescent="0.25">
      <c r="A451" s="10"/>
      <c r="C451" s="35"/>
      <c r="F451" s="36"/>
      <c r="G451" s="37"/>
      <c r="H451" s="1"/>
      <c r="I451" s="1"/>
    </row>
    <row r="452" spans="1:9" s="34" customFormat="1" x14ac:dyDescent="0.25">
      <c r="A452" s="10"/>
      <c r="C452" s="35"/>
      <c r="F452" s="36"/>
      <c r="G452" s="37"/>
      <c r="H452" s="1"/>
      <c r="I452" s="1"/>
    </row>
    <row r="453" spans="1:9" s="34" customFormat="1" x14ac:dyDescent="0.25">
      <c r="A453" s="10"/>
      <c r="C453" s="35"/>
      <c r="F453" s="36"/>
      <c r="G453" s="37"/>
      <c r="H453" s="1"/>
      <c r="I453" s="1"/>
    </row>
    <row r="454" spans="1:9" s="34" customFormat="1" x14ac:dyDescent="0.25">
      <c r="A454" s="10"/>
      <c r="C454" s="35"/>
      <c r="F454" s="36"/>
      <c r="G454" s="37"/>
      <c r="H454" s="1"/>
      <c r="I454" s="1"/>
    </row>
    <row r="455" spans="1:9" s="34" customFormat="1" x14ac:dyDescent="0.25">
      <c r="A455" s="10"/>
      <c r="C455" s="35"/>
      <c r="F455" s="36"/>
      <c r="G455" s="37"/>
      <c r="H455" s="1"/>
      <c r="I455" s="1"/>
    </row>
    <row r="456" spans="1:9" s="34" customFormat="1" x14ac:dyDescent="0.25">
      <c r="A456" s="10"/>
      <c r="C456" s="35"/>
      <c r="F456" s="36"/>
      <c r="G456" s="37"/>
      <c r="H456" s="1"/>
      <c r="I456" s="1"/>
    </row>
    <row r="457" spans="1:9" s="34" customFormat="1" x14ac:dyDescent="0.25">
      <c r="A457" s="10"/>
      <c r="C457" s="35"/>
      <c r="F457" s="36"/>
      <c r="G457" s="37"/>
      <c r="H457" s="1"/>
      <c r="I457" s="1"/>
    </row>
    <row r="458" spans="1:9" s="34" customFormat="1" x14ac:dyDescent="0.25">
      <c r="A458" s="10"/>
      <c r="C458" s="35"/>
      <c r="F458" s="36"/>
      <c r="G458" s="37"/>
      <c r="H458" s="1"/>
      <c r="I458" s="1"/>
    </row>
    <row r="459" spans="1:9" s="34" customFormat="1" x14ac:dyDescent="0.25">
      <c r="A459" s="10"/>
      <c r="C459" s="35"/>
      <c r="F459" s="36"/>
      <c r="G459" s="37"/>
      <c r="H459" s="1"/>
      <c r="I459" s="1"/>
    </row>
    <row r="460" spans="1:9" s="34" customFormat="1" x14ac:dyDescent="0.25">
      <c r="A460" s="10"/>
      <c r="C460" s="35"/>
      <c r="F460" s="36"/>
      <c r="G460" s="37"/>
      <c r="H460" s="1"/>
      <c r="I460" s="1"/>
    </row>
    <row r="461" spans="1:9" s="34" customFormat="1" x14ac:dyDescent="0.25">
      <c r="A461" s="10"/>
      <c r="C461" s="35"/>
      <c r="F461" s="36"/>
      <c r="G461" s="37"/>
      <c r="H461" s="1"/>
      <c r="I461" s="1"/>
    </row>
    <row r="462" spans="1:9" s="34" customFormat="1" x14ac:dyDescent="0.25">
      <c r="A462" s="10"/>
      <c r="C462" s="35"/>
      <c r="F462" s="36"/>
      <c r="G462" s="37"/>
      <c r="H462" s="1"/>
      <c r="I462" s="1"/>
    </row>
    <row r="463" spans="1:9" s="34" customFormat="1" x14ac:dyDescent="0.25">
      <c r="A463" s="10"/>
      <c r="C463" s="35"/>
      <c r="F463" s="36"/>
      <c r="G463" s="37"/>
      <c r="H463" s="1"/>
      <c r="I463" s="1"/>
    </row>
    <row r="464" spans="1:9" s="34" customFormat="1" x14ac:dyDescent="0.25">
      <c r="A464" s="10"/>
      <c r="C464" s="35"/>
      <c r="F464" s="36"/>
      <c r="G464" s="37"/>
      <c r="H464" s="1"/>
      <c r="I464" s="1"/>
    </row>
    <row r="465" spans="1:9" s="34" customFormat="1" x14ac:dyDescent="0.25">
      <c r="A465" s="10"/>
      <c r="C465" s="35"/>
      <c r="F465" s="36"/>
      <c r="G465" s="37"/>
      <c r="H465" s="1"/>
      <c r="I465" s="1"/>
    </row>
    <row r="466" spans="1:9" s="34" customFormat="1" x14ac:dyDescent="0.25">
      <c r="A466" s="10"/>
      <c r="C466" s="35"/>
      <c r="F466" s="36"/>
      <c r="G466" s="37"/>
      <c r="H466" s="1"/>
      <c r="I466" s="1"/>
    </row>
    <row r="467" spans="1:9" s="34" customFormat="1" x14ac:dyDescent="0.25">
      <c r="A467" s="10"/>
      <c r="C467" s="35"/>
      <c r="F467" s="36"/>
      <c r="G467" s="37"/>
      <c r="H467" s="1"/>
      <c r="I467" s="1"/>
    </row>
    <row r="468" spans="1:9" s="34" customFormat="1" x14ac:dyDescent="0.25">
      <c r="A468" s="10"/>
      <c r="C468" s="35"/>
      <c r="F468" s="36"/>
      <c r="G468" s="37"/>
      <c r="H468" s="1"/>
      <c r="I468" s="1"/>
    </row>
    <row r="469" spans="1:9" s="34" customFormat="1" x14ac:dyDescent="0.25">
      <c r="A469" s="10"/>
      <c r="C469" s="35"/>
      <c r="F469" s="36"/>
      <c r="G469" s="37"/>
      <c r="H469" s="1"/>
      <c r="I469" s="1"/>
    </row>
    <row r="470" spans="1:9" s="34" customFormat="1" x14ac:dyDescent="0.25">
      <c r="A470" s="10"/>
      <c r="C470" s="35"/>
      <c r="F470" s="36"/>
      <c r="G470" s="37"/>
      <c r="H470" s="1"/>
      <c r="I470" s="1"/>
    </row>
    <row r="471" spans="1:9" s="34" customFormat="1" x14ac:dyDescent="0.25">
      <c r="A471" s="10"/>
      <c r="C471" s="35"/>
      <c r="F471" s="36"/>
      <c r="G471" s="37"/>
      <c r="H471" s="1"/>
      <c r="I471" s="1"/>
    </row>
    <row r="472" spans="1:9" s="34" customFormat="1" x14ac:dyDescent="0.25">
      <c r="A472" s="10"/>
      <c r="C472" s="35"/>
      <c r="F472" s="36"/>
      <c r="G472" s="37"/>
      <c r="H472" s="1"/>
      <c r="I472" s="1"/>
    </row>
    <row r="473" spans="1:9" s="34" customFormat="1" x14ac:dyDescent="0.25">
      <c r="A473" s="10"/>
      <c r="C473" s="35"/>
      <c r="F473" s="36"/>
      <c r="G473" s="37"/>
      <c r="H473" s="1"/>
      <c r="I473" s="1"/>
    </row>
    <row r="474" spans="1:9" s="34" customFormat="1" x14ac:dyDescent="0.25">
      <c r="A474" s="10"/>
      <c r="C474" s="35"/>
      <c r="F474" s="36"/>
      <c r="G474" s="37"/>
      <c r="H474" s="1"/>
      <c r="I474" s="1"/>
    </row>
    <row r="475" spans="1:9" s="34" customFormat="1" x14ac:dyDescent="0.25">
      <c r="A475" s="10"/>
      <c r="C475" s="35"/>
      <c r="F475" s="36"/>
      <c r="G475" s="37"/>
      <c r="H475" s="1"/>
      <c r="I475" s="1"/>
    </row>
    <row r="476" spans="1:9" s="34" customFormat="1" x14ac:dyDescent="0.25">
      <c r="A476" s="10"/>
      <c r="C476" s="35"/>
      <c r="F476" s="36"/>
      <c r="G476" s="37"/>
      <c r="H476" s="1"/>
      <c r="I476" s="1"/>
    </row>
    <row r="477" spans="1:9" s="34" customFormat="1" x14ac:dyDescent="0.25">
      <c r="A477" s="10"/>
      <c r="C477" s="35"/>
      <c r="F477" s="36"/>
      <c r="G477" s="37"/>
      <c r="H477" s="1"/>
      <c r="I477" s="1"/>
    </row>
    <row r="478" spans="1:9" s="34" customFormat="1" x14ac:dyDescent="0.25">
      <c r="A478" s="10"/>
      <c r="C478" s="35"/>
      <c r="F478" s="36"/>
      <c r="G478" s="37"/>
      <c r="H478" s="1"/>
      <c r="I478" s="1"/>
    </row>
    <row r="479" spans="1:9" s="34" customFormat="1" x14ac:dyDescent="0.25">
      <c r="A479" s="10"/>
      <c r="C479" s="35"/>
      <c r="F479" s="36"/>
      <c r="G479" s="37"/>
      <c r="H479" s="1"/>
      <c r="I479" s="1"/>
    </row>
    <row r="480" spans="1:9" s="34" customFormat="1" x14ac:dyDescent="0.25">
      <c r="A480" s="10"/>
      <c r="C480" s="35"/>
      <c r="F480" s="36"/>
      <c r="G480" s="37"/>
      <c r="H480" s="1"/>
      <c r="I480" s="1"/>
    </row>
    <row r="481" spans="1:9" s="34" customFormat="1" x14ac:dyDescent="0.25">
      <c r="A481" s="10"/>
      <c r="C481" s="35"/>
      <c r="F481" s="36"/>
      <c r="G481" s="37"/>
      <c r="H481" s="1"/>
      <c r="I481" s="1"/>
    </row>
    <row r="482" spans="1:9" s="34" customFormat="1" x14ac:dyDescent="0.25">
      <c r="A482" s="10"/>
      <c r="C482" s="35"/>
      <c r="F482" s="36"/>
      <c r="G482" s="37"/>
      <c r="H482" s="1"/>
      <c r="I482" s="1"/>
    </row>
    <row r="483" spans="1:9" s="34" customFormat="1" x14ac:dyDescent="0.25">
      <c r="A483" s="10"/>
      <c r="C483" s="35"/>
      <c r="F483" s="36"/>
      <c r="G483" s="37"/>
      <c r="H483" s="1"/>
      <c r="I483" s="1"/>
    </row>
    <row r="484" spans="1:9" s="34" customFormat="1" x14ac:dyDescent="0.25">
      <c r="A484" s="10"/>
      <c r="C484" s="35"/>
      <c r="F484" s="36"/>
      <c r="G484" s="37"/>
      <c r="H484" s="1"/>
      <c r="I484" s="1"/>
    </row>
    <row r="485" spans="1:9" s="34" customFormat="1" x14ac:dyDescent="0.25">
      <c r="A485" s="10"/>
      <c r="C485" s="35"/>
      <c r="F485" s="36"/>
      <c r="G485" s="37"/>
      <c r="H485" s="1"/>
      <c r="I485" s="1"/>
    </row>
    <row r="486" spans="1:9" s="34" customFormat="1" x14ac:dyDescent="0.25">
      <c r="A486" s="10"/>
      <c r="C486" s="35"/>
      <c r="F486" s="36"/>
      <c r="G486" s="37"/>
      <c r="H486" s="1"/>
      <c r="I486" s="1"/>
    </row>
    <row r="487" spans="1:9" s="34" customFormat="1" x14ac:dyDescent="0.25">
      <c r="A487" s="10"/>
      <c r="C487" s="35"/>
      <c r="F487" s="36"/>
      <c r="G487" s="37"/>
      <c r="H487" s="1"/>
      <c r="I487" s="1"/>
    </row>
    <row r="488" spans="1:9" s="34" customFormat="1" x14ac:dyDescent="0.25">
      <c r="A488" s="10"/>
      <c r="C488" s="35"/>
      <c r="F488" s="36"/>
      <c r="G488" s="37"/>
      <c r="H488" s="1"/>
      <c r="I488" s="1"/>
    </row>
    <row r="489" spans="1:9" s="34" customFormat="1" x14ac:dyDescent="0.25">
      <c r="A489" s="10"/>
      <c r="C489" s="35"/>
      <c r="F489" s="36"/>
      <c r="G489" s="37"/>
      <c r="H489" s="1"/>
      <c r="I489" s="1"/>
    </row>
    <row r="490" spans="1:9" s="34" customFormat="1" x14ac:dyDescent="0.25">
      <c r="A490" s="10"/>
      <c r="C490" s="35"/>
      <c r="F490" s="36"/>
      <c r="G490" s="37"/>
      <c r="H490" s="1"/>
      <c r="I490" s="1"/>
    </row>
    <row r="491" spans="1:9" s="34" customFormat="1" x14ac:dyDescent="0.25">
      <c r="A491" s="10"/>
      <c r="C491" s="35"/>
      <c r="F491" s="36"/>
      <c r="G491" s="37"/>
      <c r="H491" s="1"/>
      <c r="I491" s="1"/>
    </row>
    <row r="492" spans="1:9" s="34" customFormat="1" x14ac:dyDescent="0.25">
      <c r="A492" s="10"/>
      <c r="C492" s="35"/>
      <c r="F492" s="36"/>
      <c r="G492" s="37"/>
      <c r="H492" s="1"/>
      <c r="I492" s="1"/>
    </row>
    <row r="493" spans="1:9" s="34" customFormat="1" x14ac:dyDescent="0.25">
      <c r="A493" s="10"/>
      <c r="C493" s="35"/>
      <c r="F493" s="36"/>
      <c r="G493" s="37"/>
      <c r="H493" s="1"/>
      <c r="I493" s="1"/>
    </row>
    <row r="494" spans="1:9" s="34" customFormat="1" x14ac:dyDescent="0.25">
      <c r="A494" s="10"/>
      <c r="C494" s="35"/>
      <c r="F494" s="36"/>
      <c r="G494" s="37"/>
      <c r="H494" s="1"/>
      <c r="I494" s="1"/>
    </row>
    <row r="495" spans="1:9" s="34" customFormat="1" x14ac:dyDescent="0.25">
      <c r="A495" s="10"/>
      <c r="C495" s="35"/>
      <c r="F495" s="36"/>
      <c r="G495" s="37"/>
      <c r="H495" s="1"/>
      <c r="I495" s="1"/>
    </row>
    <row r="496" spans="1:9" s="34" customFormat="1" x14ac:dyDescent="0.25">
      <c r="A496" s="10"/>
      <c r="C496" s="35"/>
      <c r="F496" s="36"/>
      <c r="G496" s="37"/>
      <c r="H496" s="1"/>
      <c r="I496" s="1"/>
    </row>
    <row r="497" spans="1:9" s="34" customFormat="1" x14ac:dyDescent="0.25">
      <c r="A497" s="10"/>
      <c r="C497" s="35"/>
      <c r="F497" s="36"/>
      <c r="G497" s="37"/>
      <c r="H497" s="1"/>
      <c r="I497" s="1"/>
    </row>
    <row r="498" spans="1:9" s="34" customFormat="1" x14ac:dyDescent="0.25">
      <c r="A498" s="10"/>
      <c r="C498" s="35"/>
      <c r="F498" s="36"/>
      <c r="G498" s="37"/>
      <c r="H498" s="1"/>
      <c r="I498" s="1"/>
    </row>
    <row r="499" spans="1:9" s="34" customFormat="1" x14ac:dyDescent="0.25">
      <c r="A499" s="10"/>
      <c r="C499" s="35"/>
      <c r="F499" s="36"/>
      <c r="G499" s="37"/>
      <c r="H499" s="1"/>
      <c r="I499" s="1"/>
    </row>
    <row r="500" spans="1:9" s="34" customFormat="1" x14ac:dyDescent="0.25">
      <c r="A500" s="10"/>
      <c r="C500" s="35"/>
      <c r="F500" s="36"/>
      <c r="G500" s="37"/>
      <c r="H500" s="1"/>
      <c r="I500" s="1"/>
    </row>
    <row r="501" spans="1:9" s="34" customFormat="1" x14ac:dyDescent="0.25">
      <c r="A501" s="10"/>
      <c r="C501" s="35"/>
      <c r="F501" s="36"/>
      <c r="G501" s="37"/>
      <c r="H501" s="1"/>
      <c r="I501" s="1"/>
    </row>
    <row r="502" spans="1:9" s="34" customFormat="1" x14ac:dyDescent="0.25">
      <c r="A502" s="10"/>
      <c r="C502" s="35"/>
      <c r="F502" s="36"/>
      <c r="G502" s="37"/>
      <c r="H502" s="1"/>
      <c r="I502" s="1"/>
    </row>
    <row r="503" spans="1:9" s="34" customFormat="1" x14ac:dyDescent="0.25">
      <c r="A503" s="10"/>
      <c r="C503" s="35"/>
      <c r="F503" s="36"/>
      <c r="G503" s="37"/>
      <c r="H503" s="1"/>
      <c r="I503" s="1"/>
    </row>
    <row r="504" spans="1:9" s="34" customFormat="1" x14ac:dyDescent="0.25">
      <c r="A504" s="10"/>
      <c r="C504" s="35"/>
      <c r="F504" s="36"/>
      <c r="G504" s="37"/>
      <c r="H504" s="1"/>
      <c r="I504" s="1"/>
    </row>
    <row r="505" spans="1:9" s="34" customFormat="1" x14ac:dyDescent="0.25">
      <c r="A505" s="10"/>
      <c r="C505" s="35"/>
      <c r="F505" s="36"/>
      <c r="G505" s="37"/>
      <c r="H505" s="1"/>
      <c r="I505" s="1"/>
    </row>
    <row r="506" spans="1:9" s="34" customFormat="1" x14ac:dyDescent="0.25">
      <c r="A506" s="10"/>
      <c r="C506" s="35"/>
      <c r="F506" s="36"/>
      <c r="G506" s="37"/>
      <c r="H506" s="1"/>
      <c r="I506" s="1"/>
    </row>
  </sheetData>
  <mergeCells count="72">
    <mergeCell ref="A2:J2"/>
    <mergeCell ref="A75:J77"/>
    <mergeCell ref="A78:J78"/>
    <mergeCell ref="A79:J79"/>
    <mergeCell ref="I1:J1"/>
    <mergeCell ref="A1:H1"/>
    <mergeCell ref="A67:E67"/>
    <mergeCell ref="A70:E70"/>
    <mergeCell ref="D71:D73"/>
    <mergeCell ref="C71:C73"/>
    <mergeCell ref="B71:B73"/>
    <mergeCell ref="A71:A73"/>
    <mergeCell ref="I3:I4"/>
    <mergeCell ref="H3:H4"/>
    <mergeCell ref="G3:G4"/>
    <mergeCell ref="A46:A47"/>
    <mergeCell ref="B46:B47"/>
    <mergeCell ref="C46:C47"/>
    <mergeCell ref="M71:M74"/>
    <mergeCell ref="G71:G73"/>
    <mergeCell ref="F71:F73"/>
    <mergeCell ref="E71:E73"/>
    <mergeCell ref="A57:E57"/>
    <mergeCell ref="D46:D47"/>
    <mergeCell ref="E46:E47"/>
    <mergeCell ref="F46:F47"/>
    <mergeCell ref="G46:G47"/>
    <mergeCell ref="H46:H47"/>
    <mergeCell ref="A53:E53"/>
    <mergeCell ref="F35:F36"/>
    <mergeCell ref="G35:G36"/>
    <mergeCell ref="G38:G39"/>
    <mergeCell ref="A40:A41"/>
    <mergeCell ref="B40:B41"/>
    <mergeCell ref="C40:C41"/>
    <mergeCell ref="D40:D41"/>
    <mergeCell ref="G40:G41"/>
    <mergeCell ref="E40:E41"/>
    <mergeCell ref="F40:F41"/>
    <mergeCell ref="A38:A39"/>
    <mergeCell ref="B38:B39"/>
    <mergeCell ref="C38:C39"/>
    <mergeCell ref="D38:D39"/>
    <mergeCell ref="E38:E39"/>
    <mergeCell ref="F38:F39"/>
    <mergeCell ref="A35:A36"/>
    <mergeCell ref="B35:B36"/>
    <mergeCell ref="C35:C36"/>
    <mergeCell ref="D35:D36"/>
    <mergeCell ref="E35:E36"/>
    <mergeCell ref="J3:J4"/>
    <mergeCell ref="A14:A15"/>
    <mergeCell ref="B14:B15"/>
    <mergeCell ref="C14:C15"/>
    <mergeCell ref="D14:D15"/>
    <mergeCell ref="E14:E15"/>
    <mergeCell ref="F14:F15"/>
    <mergeCell ref="G14:G15"/>
    <mergeCell ref="F3:F4"/>
    <mergeCell ref="E3:E4"/>
    <mergeCell ref="D3:D4"/>
    <mergeCell ref="C3:C4"/>
    <mergeCell ref="B3:B4"/>
    <mergeCell ref="A3:A4"/>
    <mergeCell ref="H28:H29"/>
    <mergeCell ref="A28:A29"/>
    <mergeCell ref="B28:B29"/>
    <mergeCell ref="C28:C29"/>
    <mergeCell ref="D28:D29"/>
    <mergeCell ref="E28:E29"/>
    <mergeCell ref="F28:F29"/>
    <mergeCell ref="G28:G2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1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Danielyan Karen</dc:creator>
  <cp:lastModifiedBy>user16</cp:lastModifiedBy>
  <cp:lastPrinted>2022-05-23T06:06:01Z</cp:lastPrinted>
  <dcterms:created xsi:type="dcterms:W3CDTF">2019-12-25T21:52:10Z</dcterms:created>
  <dcterms:modified xsi:type="dcterms:W3CDTF">2022-06-30T05:52:19Z</dcterms:modified>
</cp:coreProperties>
</file>