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16\Downloads\"/>
    </mc:Choice>
  </mc:AlternateContent>
  <bookViews>
    <workbookView xWindow="0" yWindow="0" windowWidth="28800" windowHeight="11610" activeTab="2"/>
  </bookViews>
  <sheets>
    <sheet name="Лист1" sheetId="1" r:id="rId1"/>
    <sheet name="Лист2" sheetId="2" r:id="rId2"/>
    <sheet name="Лист3" sheetId="3" r:id="rId3"/>
    <sheet name="Лист4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7" i="3" l="1"/>
  <c r="C39" i="3"/>
  <c r="C30" i="2" l="1"/>
  <c r="F31" i="3"/>
  <c r="F42" i="3" l="1"/>
  <c r="F44" i="3"/>
  <c r="E10" i="2" l="1"/>
  <c r="D33" i="1" l="1"/>
  <c r="F31" i="1" l="1"/>
  <c r="F26" i="1"/>
  <c r="F25" i="1"/>
  <c r="F24" i="1"/>
  <c r="F23" i="1"/>
  <c r="F22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32" i="1" l="1"/>
  <c r="F30" i="1"/>
  <c r="F29" i="1"/>
  <c r="F28" i="1"/>
  <c r="F27" i="1"/>
  <c r="F21" i="1"/>
  <c r="F20" i="1"/>
  <c r="F19" i="1"/>
  <c r="F18" i="1"/>
  <c r="E33" i="1"/>
  <c r="E35" i="1" s="1"/>
  <c r="F38" i="3" l="1"/>
  <c r="F10" i="3"/>
  <c r="E23" i="2"/>
  <c r="F4" i="1" l="1"/>
  <c r="J5" i="1"/>
  <c r="J26" i="1"/>
  <c r="J25" i="1"/>
  <c r="J24" i="1"/>
  <c r="J23" i="1"/>
  <c r="J16" i="1"/>
  <c r="J15" i="1"/>
  <c r="J14" i="1"/>
  <c r="J13" i="1"/>
  <c r="J12" i="1"/>
  <c r="J11" i="1"/>
  <c r="J10" i="1"/>
  <c r="J9" i="1"/>
  <c r="J8" i="1"/>
  <c r="J7" i="1"/>
  <c r="I26" i="1"/>
  <c r="I25" i="1"/>
  <c r="I24" i="1"/>
  <c r="I23" i="1"/>
  <c r="I22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J22" i="1"/>
  <c r="J17" i="1"/>
  <c r="J6" i="1"/>
  <c r="F27" i="3" l="1"/>
  <c r="F43" i="3"/>
  <c r="F41" i="3"/>
  <c r="F40" i="3"/>
  <c r="F39" i="3"/>
  <c r="F36" i="3"/>
  <c r="F35" i="3"/>
  <c r="F34" i="3"/>
  <c r="F33" i="3"/>
  <c r="F32" i="3"/>
  <c r="F29" i="3"/>
  <c r="F28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9" i="3"/>
  <c r="F8" i="3"/>
  <c r="F7" i="3"/>
  <c r="F6" i="3"/>
  <c r="F5" i="3"/>
  <c r="B37" i="3"/>
  <c r="F37" i="3"/>
  <c r="E30" i="2"/>
  <c r="E24" i="2"/>
  <c r="E29" i="2"/>
  <c r="E28" i="2"/>
  <c r="E27" i="2"/>
  <c r="E26" i="2"/>
  <c r="E25" i="2"/>
  <c r="E22" i="2"/>
  <c r="E21" i="2"/>
  <c r="E20" i="2"/>
  <c r="E19" i="2"/>
  <c r="E18" i="2"/>
  <c r="E17" i="2"/>
  <c r="E16" i="2"/>
  <c r="E15" i="2"/>
  <c r="E14" i="2"/>
  <c r="E11" i="2"/>
  <c r="E9" i="2"/>
  <c r="E8" i="2"/>
  <c r="E7" i="2"/>
  <c r="E6" i="2"/>
  <c r="E5" i="2"/>
  <c r="G33" i="1" l="1"/>
  <c r="G35" i="1" l="1"/>
  <c r="E45" i="3"/>
  <c r="O26" i="1" l="1"/>
  <c r="M26" i="1"/>
  <c r="M22" i="1"/>
  <c r="O22" i="1" s="1"/>
  <c r="M24" i="1"/>
  <c r="M17" i="1"/>
  <c r="O17" i="1" s="1"/>
  <c r="M16" i="1"/>
  <c r="O16" i="1" s="1"/>
  <c r="M15" i="1"/>
  <c r="O15" i="1" s="1"/>
  <c r="M14" i="1"/>
  <c r="O14" i="1" s="1"/>
  <c r="M13" i="1"/>
  <c r="O13" i="1" s="1"/>
  <c r="M12" i="1"/>
  <c r="O12" i="1" s="1"/>
  <c r="M11" i="1"/>
  <c r="O11" i="1" s="1"/>
  <c r="M10" i="1"/>
  <c r="O10" i="1" s="1"/>
  <c r="M9" i="1"/>
  <c r="O9" i="1" s="1"/>
  <c r="M8" i="1"/>
  <c r="O8" i="1" s="1"/>
  <c r="M7" i="1"/>
  <c r="O7" i="1" s="1"/>
  <c r="M6" i="1"/>
  <c r="O6" i="1" s="1"/>
  <c r="M5" i="1"/>
  <c r="O5" i="1" s="1"/>
  <c r="N33" i="1"/>
  <c r="N35" i="1" s="1"/>
  <c r="L33" i="1"/>
  <c r="L35" i="1" s="1"/>
  <c r="K35" i="1"/>
  <c r="K33" i="1"/>
  <c r="M33" i="1" l="1"/>
  <c r="M35" i="1" l="1"/>
  <c r="O35" i="1" s="1"/>
  <c r="O33" i="1"/>
  <c r="H26" i="1" l="1"/>
  <c r="H24" i="1"/>
  <c r="H23" i="1"/>
  <c r="H22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B33" i="1" l="1"/>
  <c r="D35" i="1" l="1"/>
  <c r="I35" i="1" s="1"/>
  <c r="I33" i="1"/>
  <c r="F33" i="1"/>
  <c r="J33" i="1" s="1"/>
  <c r="F35" i="1" l="1"/>
  <c r="J35" i="1" s="1"/>
  <c r="B35" i="1"/>
  <c r="H33" i="1" l="1"/>
  <c r="H35" i="1" l="1"/>
  <c r="C33" i="1" l="1"/>
  <c r="C35" i="1" s="1"/>
  <c r="D32" i="2" l="1"/>
  <c r="E47" i="3" s="1"/>
  <c r="B32" i="2" l="1"/>
  <c r="C32" i="2" l="1"/>
  <c r="E32" i="2" s="1"/>
  <c r="C45" i="3" l="1"/>
  <c r="C47" i="3" s="1"/>
  <c r="F45" i="3" l="1"/>
  <c r="B45" i="3"/>
</calcChain>
</file>

<file path=xl/sharedStrings.xml><?xml version="1.0" encoding="utf-8"?>
<sst xmlns="http://schemas.openxmlformats.org/spreadsheetml/2006/main" count="123" uniqueCount="116">
  <si>
    <t>Եկամտատեսակ</t>
  </si>
  <si>
    <t>ԳՈՒՅՔԱՀԱՐԿ ՇԵՆՔԵՐ-ՇԻՆ. ՀԱՄԱՐ ԻՐԱՎԱԲ.ԱՆՁ.</t>
  </si>
  <si>
    <t>ՀՈՂԻ ՀԱՐԿ</t>
  </si>
  <si>
    <t>ԳՈՒՅՔԱՀԱՐԿ ՓՈԽԱԴՐԱՄԻՋ. ՀԱՄԱՐ (ՖԻԶ.ԱՆՁ.)</t>
  </si>
  <si>
    <t>ՊԵՏԱԿԱՆ ՏՈՒՐՔ ՔԿԱԳ-ԻՑ</t>
  </si>
  <si>
    <t>ՊԵՏ.Բ-ԻՑ ՖԻՆ. ՀԱՄԱՀԱՐԹ. ՍԿԶԲ-ՔՈՎ ՏՐԱՄԱԴՐՎ. ԴՈՏԱՑ-ՆԵՐ</t>
  </si>
  <si>
    <t>ՊԱՏՎԻ*ԱԿՎԱԾ ԼԻԱԶՈՐՈՒԹՅՈՒՆՆԵՐ ՔԿԱԳ ՀԱՄԱՐ</t>
  </si>
  <si>
    <t>Կատարո- ղականը աճողական տեսքով (հազ.դրամ)</t>
  </si>
  <si>
    <t>Ծախսատեսակը</t>
  </si>
  <si>
    <t>(4111) - ԱՇԽԱՏՈՂՆԵՐԻ ԱՇԽԱՏԱՎԱՐՁԵՐ ԵՎ  ՀԱՎԵԼԱՎՃԱՐՆԵՐ</t>
  </si>
  <si>
    <t>(4212) - ԷՆԵՐԳԵՏԻԿ ԾԱՌԱՅՈՒԹՅՈՒՆՆԵՐ</t>
  </si>
  <si>
    <t>(4213) - ԿՈՄՈՒՆԱԼ ԾԱՌԱՅՈՒԹՅՈՒՆՆԵՐ</t>
  </si>
  <si>
    <t>(4214) - ԿԱՊԻ ԾԱՌԱՅՈՒԹՅՈՒՆՆԵՐ</t>
  </si>
  <si>
    <t>(4215) - ԱՊԱՀՈՎԱԳՐԱԿԱՆ ԾԱԽՍԵՐ</t>
  </si>
  <si>
    <t>(4221) - ՆԵՐՔԻՆ ԳՈՐԾՈՒՂՈՒՄՆԵՐ</t>
  </si>
  <si>
    <t>(4232) - ՀԱՄԱԿԱՐԳՉԱՅԻՆ ԾԱՌԱՅՈՒԹՅՈՒՆՆԵՐ</t>
  </si>
  <si>
    <t>(4234) - ՏԵՂԱԿԱՏՎԱԿԱՆ ԾԱՌԱՅՈՒԹՅՈՒՆՆԵՐ</t>
  </si>
  <si>
    <t>(4241) - ՄԱՍՆԱԳԻՏԱԿԱՆ ԾԱՌԱՅՈՒԹՅՈՒՆՆԵՐ</t>
  </si>
  <si>
    <t>(4251) - ՇԵՆՔԵՐԻ ԵՎ ԿԱՌՈՒՅՑՆԵՐԻ ԸՆԹԱՑԻԿ ՆՈՐՈԳՈՒՄ ԵՎ ՊԱՀՊԱՆՈՒՄ</t>
  </si>
  <si>
    <t>(4252) - ՄԵՔԵՆԱՆԵՐԻ ԵՎ ՍԱՐՔԱՎՈՐՈՒՄՆԵՐԻ ԸՆԹԱՑԻԿ ՆՈՐՈԳՈՒՄ ԵՎ ՊԱՀՊԱՆՈՒՄ</t>
  </si>
  <si>
    <t>(4261) - ԳՐԱՍԵՆՅԱԿԱՅԻՆ ՆՅՈՒԹԵՐ ԵՎ ՀԱԳՈՒՍՏ</t>
  </si>
  <si>
    <t>(4264) - ՏՐԱՆՍՊՈՐՏԱՅԻՆ ՆՅՈՒԹԵՐ</t>
  </si>
  <si>
    <t>(4267) - ԿԵՆՑԱՂԱՅԻՆ ԵՎ ՀԱՆՐԱՅԻՆ ՍՆՆԴԻ ՆՅՈՒԹԵՐ</t>
  </si>
  <si>
    <t>(4269) - ՀԱՏՈՒԿ ՆՊԱՏԱԿԱՅԻՆ ԱՅԼ ՆՅՈՒԹԵՐ</t>
  </si>
  <si>
    <t>(4511) - ՍՈՒԲՍԻԴԻԱՆԵՐ ՈՉ ՖԻՆԱՆՍԱԿԱՆ ՊԵՏԱԿԱՆ (ՀԱՄԱՅՆՔԱՅԻՆ) ԿԱԶՄԱԿԵՐՊՈՒԹՅՈՒՆՆԵՐԻՆ</t>
  </si>
  <si>
    <t>(4639) - ԱՅԼ</t>
  </si>
  <si>
    <t>(4729) - ԱՅԼ ՆՊԱՍՏՆԵՐ ԲՅՈՒՋԵԻՑ</t>
  </si>
  <si>
    <t>(4819) - ՆՎԻՐԱՏՎՈՒԹՅՈՒՆՆԵՐ ԱՅԼ ՇԱՀՈՒՅԹ ՉՀԵՏԱՊՆԴՈՂ ԿԱԶՄԱԿԵՐՊՈՒԹՅՈՒՆՆԵՐԻՆ</t>
  </si>
  <si>
    <t>(4823) - ՊԱՐՏԱԴԻՐ ՎՃԱՐՆԵՐ</t>
  </si>
  <si>
    <t>(4891) - ՊԱՀՈՒՍՏԱՅԻՆ ՄԻՋՈՑՆԵՐ (ՎԱՐՉ. ԲՅ.)</t>
  </si>
  <si>
    <t>(5113) - ՇԵՆՔԵՐԻ ԵՎ ՇԻՆՈՒԹՅՈՒՆՆԵՐԻ ԿԱՊԻՏԱԼ ՎԵՐԱՆՈՐՈԳՈՒՄ</t>
  </si>
  <si>
    <t>(5122) - ՎԱՐՉԱԿԱՆ ՍԱՐՔԱՎՈՐՈՒՄՆԵՐ</t>
  </si>
  <si>
    <t>ԸՆԴԱՄԵՆԸ `</t>
  </si>
  <si>
    <t>Փաստացին աճողական տեսքով (հազ.դրամ)</t>
  </si>
  <si>
    <t>(8131) - ՀԻՄՆԱԿԱՆ ՄԻՋՈՑՆԵՐԻ ԻՐԱՑՈՒՄԻՑ ՄՈՒՏՔԵՐ</t>
  </si>
  <si>
    <t>(4233) - ՄԱՍՆԱԳԻՏԱԿԱՆ ԶԱՐԳԱՑՄԱՆ ԾԱՌԱՅՈՒԹՅՈՒՆՆԵՐ</t>
  </si>
  <si>
    <t>(4239) -ԸՆԴՀԱՆՈՒՐ ԲՆՈՒՅԹԻ ԱՅԼ  ԾԱՌԱՅՈՒԹՅՈՒՆՆԵՐ</t>
  </si>
  <si>
    <t xml:space="preserve">1,1,1  úñ»Ýë¹Çñ ¨ ·áñÍ³¹Çñ Ù³ñÙÇÝÝ»ñ,å»ï³Ï³Ý Ï³é³í³ñáõÙ </t>
  </si>
  <si>
    <t>1,3,3,    ÀÝ¹Ñ³Ýáõñ µÝáõÛÃÇ ³ÛÉ Í³é³ÛáõÃÛáõÝÝ»ñ</t>
  </si>
  <si>
    <t>4,2,1,  Գյուղատնտեսություն</t>
  </si>
  <si>
    <t>4,5,1, Ճանապարհային տրանսպորտ</t>
  </si>
  <si>
    <t>Տնտեսական հարաբերություններ այլ դասերին չպատկանող</t>
  </si>
  <si>
    <t>5,1,1 Աղբահանում</t>
  </si>
  <si>
    <t>6,3,1, Ջրամատակարարում</t>
  </si>
  <si>
    <t>6,4,1, Փողոցների լուսավորում</t>
  </si>
  <si>
    <t>6,6,1, Բնակարանային շինարարություն և կոմունալ ծառայություններ</t>
  </si>
  <si>
    <t>8,1,1, Հանգիստ և  սպորտ</t>
  </si>
  <si>
    <t>8,2,1, Գրադարաններ</t>
  </si>
  <si>
    <t>8,2,4, Այլ մշակութային կազմակերպություններ</t>
  </si>
  <si>
    <t>9,1,1, Նախադպրոցական կրթություն</t>
  </si>
  <si>
    <t>10,7,1 Սոցիալական հատուկ արտոնություններ</t>
  </si>
  <si>
    <t>11,1,2 Պահուստային ֆոնդ</t>
  </si>
  <si>
    <t>(4237) - ՆԵՐԿԱՅԱՑՈՒՑՉԱԿԱՆ ԾԱԽՍԵՐ</t>
  </si>
  <si>
    <t>9,2,1, Հիմնական ընդհանուր կրթություն</t>
  </si>
  <si>
    <t>8,6,1, Հանգիստ, մշակույթ, կրոն /այլ դասերին չպատկանող/</t>
  </si>
  <si>
    <t>9,5,1, Արտադպրոցական դաստիարակություն</t>
  </si>
  <si>
    <t>(4235) ԿԱՌԱՎԱՐՉԱԿԱՆ ԾԱՌԱՅՈՒԹՅՈՒՆՆԵՐ</t>
  </si>
  <si>
    <t>ՕՐԵՆՔՈՎ ՍԱՀՄԱՆՎԱԾ ԴԵՊՔԵՐՈՒՄ ՀԱՄԱՅՆՔԱՅԻՆ ՀԻՄՆԱՐԿՆԵՐԻ ԿՈՂՄԻՑ ԱՌԱՆՑ ՏԵՂԱԿԱՆ ՏՈՒՐՔԻ ԳԱՆՁՄԱՆ ՄԱՏՈՒՑՎՈՂ ԾԱՌԱՅՈՒԹՅՈՒՆՆԵՐԻՑ ՄՈՒՏՔԵՐ</t>
  </si>
  <si>
    <t>ՏԵՂԱԿԱՆ ՏՈՒՐՔԵՐ</t>
  </si>
  <si>
    <t>ԳՈՒՅՔԻ ՎԱՐՁԱԿԱԼՈՒԹՅՈՒՆԻՑ ԵԿԱՄՈՒՏՆԵՐ</t>
  </si>
  <si>
    <t>ՏԵՂԱԿԱՆ ՎՃԱՐՆԵՐ</t>
  </si>
  <si>
    <t>10,2,1, Ծերություն</t>
  </si>
  <si>
    <t>(5134) - ՆԱԽԱԳԾԱՀԵՏԱԶՈՏԱԿԱՆ ԾԱԽՍԵՐ</t>
  </si>
  <si>
    <t>4,3,6, Ոչ էլեկտրական էներգիա</t>
  </si>
  <si>
    <t>8,2,3, Մշակույթի տներ, ակումբներ, կենտրոններ</t>
  </si>
  <si>
    <t>(4657) - ԱՅԼ  ԿԱՊԻՏԱԼ ԴՐԱՄԱԱՇՆՈՐՀՆԵՐ</t>
  </si>
  <si>
    <t>(5112) - ՇԵՆՔԵՐԻ ԵՎ ՇԻՆՈՒԹՅՈՒՆՆԵՐԻ ԿԱՌՈՒՑՈՒՄ</t>
  </si>
  <si>
    <t>(4216) - ԳՈՒՅՔԻ ԵՎ ՍԱՐՔԱՎՈՐՈՒՄՆԵՐԻ ՎԱՐՁԱԿԱԼՈՒԹՅՈՒՆ</t>
  </si>
  <si>
    <t>ՖԻԶ. ԱՆՁ. ԵՎ ԿԱԶՄԱԿԵՐՊ. ՆՎԻՐԱԲԵՐՈՒԹՅՈՒՆԻՑ ՀԱՄԱՅՆՔԻ ԲՅՈՒՋԵ ՍՏԱՑՎԱԾ ՄՈՒՏՔԵՐ</t>
  </si>
  <si>
    <t>ԱՅԼ ԵԿԱՄՈՒՏՆԵՐ</t>
  </si>
  <si>
    <t>3.2.1. Փրկարար ծառայություն</t>
  </si>
  <si>
    <t>(5129) - ԱՅԼ ՄԵՔԵՆԱՆԵՐ ԵՎ ՍԱՐՔԱՎՈՐՈՒՄՆԵՐ</t>
  </si>
  <si>
    <t xml:space="preserve">1,6,1,  ÀÝ¹Ñ³Ýáõñ µÝáõÛÃÇ Ñ³Ýñ³ÛÇÝ Í³é³ÛáõÃÛáõÝÝ»ñ (³ÛÉ ¹³ë»ñÇÝ ãå³ïÏ³ÝáÕ) </t>
  </si>
  <si>
    <t>Սեփական եկամուտներ</t>
  </si>
  <si>
    <t>Համայնքի բյուջե մուտքագրվող անշարժ գույքի հարկ</t>
  </si>
  <si>
    <t>10.4.1 Ընտանիքի անդամներ և զավակներ</t>
  </si>
  <si>
    <t>7.3.1. Ընդհանուր բնույթի հիվանդանոցային ծառայություններ</t>
  </si>
  <si>
    <t>ՄՈՒՏՔԵՐ ՏՈՒՅԺԵՐԻՑ ԵՎ ՏՈՒԳԱՆՔՆԵՐԻՑ</t>
  </si>
  <si>
    <t>I կիսամյակի պլան (հազ.դրամ)</t>
  </si>
  <si>
    <t>ԱՐՏԱՔԻՆ ԿԱՊԻՏԱԼ ԴՐԱՄԱՇՆՈՐՀՆԵՐ</t>
  </si>
  <si>
    <t>ՀԱՄԱՅՆՔԻ ԳՈՒՅՔԻՆ ՊԱՏՃԱՌԱԾ ՎՆԱՍՆԵՐԻ ՓՈԽՀԱՏՈՒՑՈՒՄԻՑ ՄՈՒՏՔԵՐ</t>
  </si>
  <si>
    <t>(5132) -ՈՉ ՆՅՈՒԹԱԿԱՆ ԱԿՏԻՎՆԵՐ</t>
  </si>
  <si>
    <t>(4222) - ԱՐՏԱՍԱՀՄԱՆՅԱՆ ԳՈՐԾՈՒՂՈՒՄՆԵՐԻ ԳԾՈՎ ԾԱԽՍԵՐ</t>
  </si>
  <si>
    <t>(4229) - ԱՅԼ ՏՐԱՆՍՊՈՐՏԱՅԻՆ ԾԱԽՍԵՐ</t>
  </si>
  <si>
    <t>4.9.1Տնտեսական հարաբերություններ այլ դասերին չպատկանող</t>
  </si>
  <si>
    <t>ՎԱՐՉԱԿԱՆ ԲՅՈՒՋԵԻ ՊԱՀՈՒՍՏԱՅԻՆ ՖՈՆԴԻՑ ՖՈՆԴԱՅԻՆ ԲՅՈՒՋԵ ԿԱՏԱՐՎՈՂ ՀԱՏԿԱՑՈՒՄ</t>
  </si>
  <si>
    <t>ՊԵՏԱԿԱՆ ԲՅՈՒՋԵԻՑ ԿԱՊԻՏԱԼ ԾԱԽՍԵՐԻ ՖԻՆԱՆՍԱՎՈՐՄԱՆ ՆՊԱՏԱԿԱՅԻՆ  ՀԱՏԿԱՑՈՒՄՆԵՐ</t>
  </si>
  <si>
    <t>ՊԵՏԱԿԱՆ ԲՅՈՒՋԵԻՑ ՏՐՎՈՂ ՆՊԱՏԱԿԱՅԻՆ  ՀԱՏԿԱՑՈՒՄՆԵՐ</t>
  </si>
  <si>
    <t>ԱՅԼ ԴՈՏԱՑԻԱՆԵՐ</t>
  </si>
  <si>
    <t>(4637) - ԸՆԹԱՑԻԿ ԴՐԱՄԱԱՇՆՈՐՀՆԵՐ</t>
  </si>
  <si>
    <t>(4622) -   ԿԱՊԻՏԱԼ ԴՐԱՄԱԱՇՆՈՐՀՆԵՐ ՄԻՋԱԶԳԱՅԻՆ ԿԱԶՄԱԿԵՐՊՈՒԹՅՈՒՆՆԵՐԻՆ</t>
  </si>
  <si>
    <t>(4621) -   ԸՆԹԱՑԻԿ ԴՐԱՄԱԱՇՆՈՐՀՆԵՐ ՄԻՋԱԶԳԱՅԻՆ ԿԱԶՄԱԿԵՐՊՈՒԹՅՈՒՆՆԵՐԻՆ</t>
  </si>
  <si>
    <t>2024թ-ի տարեկան պլան  (հազ.դրամ)</t>
  </si>
  <si>
    <t>Փաստացի կատարողական հունվար</t>
  </si>
  <si>
    <t>%</t>
  </si>
  <si>
    <t>հունվար պլան</t>
  </si>
  <si>
    <t>I եռամսյակ պլան</t>
  </si>
  <si>
    <t>ծախսերի կատարողականն ըստ տնտեսագիտական դասակարգման</t>
  </si>
  <si>
    <t>փետրվարի կատարողական</t>
  </si>
  <si>
    <t>2024թ-ի ընդունված բյուջե  (հազ.դրամ)</t>
  </si>
  <si>
    <t>I( եռամսյակի պլան (հազ.դրամ)</t>
  </si>
  <si>
    <t xml:space="preserve">    2024 թ-ի  բյուջեի   ծախսերի կատարողականն  ըստ գործառական դասաակարգման</t>
  </si>
  <si>
    <t>2024-ի ընդունված բյուջե  (հազ.դրամ)</t>
  </si>
  <si>
    <t xml:space="preserve">  2024 թ-ի    բյուջեի Եկամուտների կատարողականը</t>
  </si>
  <si>
    <t>Ը  Ն Դ Ա Մ Ե Ն Ը</t>
  </si>
  <si>
    <t xml:space="preserve">Նվիր, ժառանգ. իրավ-ով ֆիզ. անձ. և կազմակերպ-ից արտաքին աղբյուրներից ստացված </t>
  </si>
  <si>
    <t>կատարողական մայիս 2024</t>
  </si>
  <si>
    <t>17/05/.2024</t>
  </si>
  <si>
    <t>2024 թ-ի բյուջեի</t>
  </si>
  <si>
    <t>III( եռամսյակի պլան (հազ.դրամ)</t>
  </si>
  <si>
    <t>հուլիս</t>
  </si>
  <si>
    <t>III եռ․Կատարողական (%)</t>
  </si>
  <si>
    <t>հուլիսի կատարողական</t>
  </si>
  <si>
    <t>30․09․2024թ․</t>
  </si>
  <si>
    <t>III եռամսյակի պլան (հազ.դրամ)</t>
  </si>
  <si>
    <t>Կատարողականը III եռամսյակի  պլանի նկատմամբ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</si>
</sst>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[$-10409]0.00"/>
    <numFmt numFmtId="166" formatCode="[$-10409]0.0"/>
    <numFmt numFmtId="167" formatCode="[$-10409]0"/>
  </numFmts>
  <fonts count="19" x14ac:knownFonts="1">
    <font>
      <sz val="11"/>
      <color theme="1"/>
      <name val="Calibri"/>
      <family val="2"/>
      <charset val="204"/>
      <scheme val="minor"/>
    </font>
    <font>
      <b/>
      <sz val="11.95"/>
      <color indexed="8"/>
      <name val="Sylfaen"/>
      <family val="1"/>
      <charset val="204"/>
    </font>
    <font>
      <b/>
      <sz val="10"/>
      <color indexed="8"/>
      <name val="Sylfaen"/>
      <family val="1"/>
      <charset val="204"/>
    </font>
    <font>
      <sz val="10"/>
      <name val="Arial"/>
      <family val="2"/>
      <charset val="204"/>
    </font>
    <font>
      <sz val="10"/>
      <color indexed="8"/>
      <name val="Sylfaen"/>
      <family val="1"/>
      <charset val="204"/>
    </font>
    <font>
      <b/>
      <sz val="10"/>
      <name val="Arial"/>
      <family val="2"/>
      <charset val="204"/>
    </font>
    <font>
      <b/>
      <sz val="9"/>
      <color indexed="8"/>
      <name val="Sylfae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indexed="8"/>
      <name val="Sylfaen"/>
      <family val="1"/>
      <charset val="204"/>
    </font>
    <font>
      <sz val="9"/>
      <name val="Arial"/>
      <family val="2"/>
      <charset val="204"/>
    </font>
    <font>
      <sz val="11"/>
      <color theme="1"/>
      <name val="Arial LatArm"/>
      <family val="2"/>
    </font>
    <font>
      <b/>
      <sz val="10"/>
      <color indexed="8"/>
      <name val="Arial LatArm"/>
      <family val="2"/>
    </font>
    <font>
      <sz val="10"/>
      <name val="Arial LatArm"/>
      <family val="2"/>
    </font>
    <font>
      <sz val="10"/>
      <color indexed="8"/>
      <name val="Arial LatArm"/>
      <family val="2"/>
    </font>
    <font>
      <sz val="9"/>
      <color theme="1"/>
      <name val="Arial LatArm"/>
      <family val="2"/>
    </font>
    <font>
      <b/>
      <sz val="9"/>
      <color indexed="8"/>
      <name val="Arial LatArm"/>
      <family val="2"/>
    </font>
    <font>
      <sz val="9"/>
      <name val="Arial Armenian"/>
      <family val="2"/>
    </font>
    <font>
      <sz val="10"/>
      <color indexed="8"/>
      <name val="Arial Armenian"/>
      <family val="2"/>
    </font>
    <font>
      <b/>
      <sz val="10"/>
      <color indexed="8"/>
      <name val="Arial LatArm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2" fillId="0" borderId="34" applyNumberFormat="0" applyFill="0" applyProtection="0">
      <alignment horizontal="left" vertical="center" wrapText="1"/>
    </xf>
  </cellStyleXfs>
  <cellXfs count="127">
    <xf numFmtId="0" fontId="0" fillId="0" borderId="0" xfId="0"/>
    <xf numFmtId="0" fontId="0" fillId="0" borderId="1" xfId="0" applyBorder="1"/>
    <xf numFmtId="164" fontId="0" fillId="0" borderId="1" xfId="0" applyNumberFormat="1" applyFill="1" applyBorder="1"/>
    <xf numFmtId="0" fontId="0" fillId="0" borderId="0" xfId="0" applyBorder="1"/>
    <xf numFmtId="0" fontId="4" fillId="0" borderId="2" xfId="0" applyFont="1" applyBorder="1" applyAlignment="1" applyProtection="1">
      <alignment vertical="top" wrapText="1" readingOrder="1"/>
      <protection locked="0"/>
    </xf>
    <xf numFmtId="165" fontId="4" fillId="0" borderId="2" xfId="0" applyNumberFormat="1" applyFont="1" applyBorder="1" applyAlignment="1" applyProtection="1">
      <alignment horizontal="right" vertical="top" wrapText="1" readingOrder="1"/>
      <protection locked="0"/>
    </xf>
    <xf numFmtId="0" fontId="4" fillId="0" borderId="0" xfId="0" applyFont="1" applyBorder="1" applyAlignment="1" applyProtection="1">
      <alignment vertical="top" wrapText="1" readingOrder="1"/>
      <protection locked="0"/>
    </xf>
    <xf numFmtId="165" fontId="4" fillId="0" borderId="0" xfId="0" applyNumberFormat="1" applyFont="1" applyBorder="1" applyAlignment="1" applyProtection="1">
      <alignment horizontal="right" vertical="top" wrapText="1" readingOrder="1"/>
      <protection locked="0"/>
    </xf>
    <xf numFmtId="165" fontId="4" fillId="0" borderId="1" xfId="0" applyNumberFormat="1" applyFont="1" applyBorder="1" applyAlignment="1" applyProtection="1">
      <alignment horizontal="right" vertical="top" wrapText="1" readingOrder="1"/>
      <protection locked="0"/>
    </xf>
    <xf numFmtId="165" fontId="4" fillId="0" borderId="1" xfId="0" applyNumberFormat="1" applyFont="1" applyFill="1" applyBorder="1" applyAlignment="1" applyProtection="1">
      <alignment horizontal="right" vertical="top" wrapText="1" readingOrder="1"/>
      <protection locked="0"/>
    </xf>
    <xf numFmtId="0" fontId="2" fillId="0" borderId="7" xfId="0" applyFont="1" applyBorder="1" applyAlignment="1" applyProtection="1">
      <alignment vertical="top" wrapText="1" readingOrder="1"/>
      <protection locked="0"/>
    </xf>
    <xf numFmtId="164" fontId="0" fillId="0" borderId="1" xfId="0" applyNumberFormat="1" applyBorder="1"/>
    <xf numFmtId="164" fontId="0" fillId="0" borderId="0" xfId="0" applyNumberFormat="1"/>
    <xf numFmtId="165" fontId="4" fillId="0" borderId="0" xfId="0" applyNumberFormat="1" applyFont="1" applyFill="1" applyBorder="1" applyAlignment="1" applyProtection="1">
      <alignment horizontal="right" vertical="top" wrapText="1" readingOrder="1"/>
      <protection locked="0"/>
    </xf>
    <xf numFmtId="164" fontId="0" fillId="0" borderId="0" xfId="0" applyNumberFormat="1" applyFill="1" applyBorder="1"/>
    <xf numFmtId="0" fontId="1" fillId="0" borderId="0" xfId="0" applyFont="1" applyAlignment="1" applyProtection="1">
      <alignment horizontal="center" vertical="center" wrapText="1" readingOrder="1"/>
      <protection locked="0"/>
    </xf>
    <xf numFmtId="0" fontId="0" fillId="0" borderId="0" xfId="0"/>
    <xf numFmtId="164" fontId="0" fillId="0" borderId="20" xfId="0" applyNumberFormat="1" applyFill="1" applyBorder="1"/>
    <xf numFmtId="164" fontId="0" fillId="0" borderId="21" xfId="0" applyNumberFormat="1" applyFill="1" applyBorder="1"/>
    <xf numFmtId="164" fontId="0" fillId="0" borderId="22" xfId="0" applyNumberFormat="1" applyFill="1" applyBorder="1"/>
    <xf numFmtId="0" fontId="3" fillId="0" borderId="9" xfId="0" applyFont="1" applyBorder="1" applyAlignment="1">
      <alignment textRotation="90" wrapText="1"/>
    </xf>
    <xf numFmtId="0" fontId="4" fillId="2" borderId="15" xfId="0" applyFont="1" applyFill="1" applyBorder="1" applyAlignment="1" applyProtection="1">
      <alignment horizontal="center" vertical="center" textRotation="90" wrapText="1" readingOrder="1"/>
      <protection locked="0"/>
    </xf>
    <xf numFmtId="0" fontId="4" fillId="2" borderId="8" xfId="0" applyFont="1" applyFill="1" applyBorder="1" applyAlignment="1" applyProtection="1">
      <alignment horizontal="center" vertical="center" wrapText="1" readingOrder="1"/>
      <protection locked="0"/>
    </xf>
    <xf numFmtId="0" fontId="0" fillId="0" borderId="1" xfId="0" applyFont="1" applyBorder="1" applyAlignment="1">
      <alignment textRotation="90"/>
    </xf>
    <xf numFmtId="2" fontId="0" fillId="0" borderId="0" xfId="0" applyNumberFormat="1" applyBorder="1"/>
    <xf numFmtId="0" fontId="2" fillId="2" borderId="25" xfId="0" applyFont="1" applyFill="1" applyBorder="1" applyAlignment="1" applyProtection="1">
      <alignment horizontal="center" vertical="center" wrapText="1" readingOrder="1"/>
      <protection locked="0"/>
    </xf>
    <xf numFmtId="0" fontId="4" fillId="0" borderId="26" xfId="0" applyFont="1" applyBorder="1" applyAlignment="1" applyProtection="1">
      <alignment vertical="top" wrapText="1" readingOrder="1"/>
      <protection locked="0"/>
    </xf>
    <xf numFmtId="0" fontId="4" fillId="0" borderId="28" xfId="0" applyFont="1" applyBorder="1" applyAlignment="1" applyProtection="1">
      <alignment vertical="top" wrapText="1" readingOrder="1"/>
      <protection locked="0"/>
    </xf>
    <xf numFmtId="0" fontId="4" fillId="0" borderId="29" xfId="0" applyFont="1" applyBorder="1" applyAlignment="1" applyProtection="1">
      <alignment vertical="top" wrapText="1" readingOrder="1"/>
      <protection locked="0"/>
    </xf>
    <xf numFmtId="0" fontId="4" fillId="0" borderId="30" xfId="0" applyFont="1" applyBorder="1" applyAlignment="1" applyProtection="1">
      <alignment vertical="top" wrapText="1" readingOrder="1"/>
      <protection locked="0"/>
    </xf>
    <xf numFmtId="0" fontId="4" fillId="0" borderId="13" xfId="0" applyFont="1" applyBorder="1" applyAlignment="1" applyProtection="1">
      <alignment vertical="top" wrapText="1" readingOrder="1"/>
      <protection locked="0"/>
    </xf>
    <xf numFmtId="0" fontId="4" fillId="0" borderId="12" xfId="0" applyFont="1" applyBorder="1" applyAlignment="1" applyProtection="1">
      <alignment vertical="top" wrapText="1" readingOrder="1"/>
      <protection locked="0"/>
    </xf>
    <xf numFmtId="0" fontId="4" fillId="0" borderId="28" xfId="0" applyFont="1" applyFill="1" applyBorder="1" applyAlignment="1" applyProtection="1">
      <alignment vertical="top" wrapText="1" readingOrder="1"/>
      <protection locked="0"/>
    </xf>
    <xf numFmtId="0" fontId="0" fillId="0" borderId="1" xfId="0" applyFill="1" applyBorder="1"/>
    <xf numFmtId="0" fontId="0" fillId="0" borderId="0" xfId="0" applyFill="1"/>
    <xf numFmtId="0" fontId="8" fillId="0" borderId="10" xfId="0" applyFont="1" applyFill="1" applyBorder="1" applyAlignment="1" applyProtection="1">
      <alignment vertical="center" wrapText="1" readingOrder="1"/>
      <protection locked="0"/>
    </xf>
    <xf numFmtId="0" fontId="7" fillId="0" borderId="11" xfId="0" applyFont="1" applyFill="1" applyBorder="1"/>
    <xf numFmtId="0" fontId="7" fillId="0" borderId="0" xfId="0" applyFont="1"/>
    <xf numFmtId="0" fontId="8" fillId="0" borderId="12" xfId="0" applyFont="1" applyFill="1" applyBorder="1" applyAlignment="1" applyProtection="1">
      <alignment vertical="center" wrapText="1" readingOrder="1"/>
      <protection locked="0"/>
    </xf>
    <xf numFmtId="0" fontId="9" fillId="0" borderId="1" xfId="0" applyFont="1" applyFill="1" applyBorder="1" applyAlignment="1">
      <alignment wrapText="1"/>
    </xf>
    <xf numFmtId="0" fontId="8" fillId="0" borderId="1" xfId="0" applyFont="1" applyFill="1" applyBorder="1" applyAlignment="1" applyProtection="1">
      <alignment vertical="center" wrapText="1" readingOrder="1"/>
      <protection locked="0"/>
    </xf>
    <xf numFmtId="0" fontId="5" fillId="0" borderId="33" xfId="0" applyFont="1" applyFill="1" applyBorder="1"/>
    <xf numFmtId="164" fontId="0" fillId="0" borderId="23" xfId="0" applyNumberFormat="1" applyFill="1" applyBorder="1"/>
    <xf numFmtId="0" fontId="10" fillId="0" borderId="0" xfId="0" applyFont="1"/>
    <xf numFmtId="0" fontId="11" fillId="2" borderId="8" xfId="0" applyFont="1" applyFill="1" applyBorder="1" applyAlignment="1" applyProtection="1">
      <alignment horizontal="center" vertical="center" wrapText="1" readingOrder="1"/>
      <protection locked="0"/>
    </xf>
    <xf numFmtId="0" fontId="12" fillId="0" borderId="14" xfId="0" applyFont="1" applyBorder="1" applyAlignment="1">
      <alignment textRotation="90" wrapText="1"/>
    </xf>
    <xf numFmtId="0" fontId="11" fillId="2" borderId="15" xfId="0" applyFont="1" applyFill="1" applyBorder="1" applyAlignment="1" applyProtection="1">
      <alignment horizontal="center" vertical="center" textRotation="90" wrapText="1" readingOrder="1"/>
      <protection locked="0"/>
    </xf>
    <xf numFmtId="164" fontId="10" fillId="0" borderId="27" xfId="0" applyNumberFormat="1" applyFont="1" applyBorder="1"/>
    <xf numFmtId="0" fontId="13" fillId="0" borderId="28" xfId="0" applyFont="1" applyBorder="1" applyAlignment="1" applyProtection="1">
      <alignment vertical="top" wrapText="1" readingOrder="1"/>
      <protection locked="0"/>
    </xf>
    <xf numFmtId="0" fontId="13" fillId="0" borderId="29" xfId="0" applyFont="1" applyBorder="1" applyAlignment="1" applyProtection="1">
      <alignment vertical="top" wrapText="1" readingOrder="1"/>
      <protection locked="0"/>
    </xf>
    <xf numFmtId="0" fontId="13" fillId="0" borderId="13" xfId="0" applyFont="1" applyBorder="1" applyAlignment="1" applyProtection="1">
      <alignment vertical="top" wrapText="1" readingOrder="1"/>
      <protection locked="0"/>
    </xf>
    <xf numFmtId="0" fontId="13" fillId="0" borderId="1" xfId="0" applyFont="1" applyBorder="1" applyAlignment="1" applyProtection="1">
      <alignment vertical="top" wrapText="1" readingOrder="1"/>
      <protection locked="0"/>
    </xf>
    <xf numFmtId="0" fontId="13" fillId="0" borderId="31" xfId="0" applyFont="1" applyBorder="1" applyAlignment="1" applyProtection="1">
      <alignment vertical="top" wrapText="1" readingOrder="1"/>
      <protection locked="0"/>
    </xf>
    <xf numFmtId="0" fontId="14" fillId="0" borderId="13" xfId="0" applyFont="1" applyBorder="1"/>
    <xf numFmtId="0" fontId="13" fillId="0" borderId="26" xfId="0" applyFont="1" applyBorder="1" applyAlignment="1" applyProtection="1">
      <alignment vertical="top" wrapText="1" readingOrder="1"/>
      <protection locked="0"/>
    </xf>
    <xf numFmtId="0" fontId="11" fillId="0" borderId="7" xfId="0" applyFont="1" applyBorder="1" applyAlignment="1" applyProtection="1">
      <alignment vertical="top" wrapText="1" readingOrder="1"/>
      <protection locked="0"/>
    </xf>
    <xf numFmtId="166" fontId="15" fillId="0" borderId="18" xfId="0" applyNumberFormat="1" applyFont="1" applyBorder="1" applyAlignment="1" applyProtection="1">
      <alignment horizontal="right" vertical="top" wrapText="1" readingOrder="1"/>
      <protection locked="0"/>
    </xf>
    <xf numFmtId="0" fontId="13" fillId="0" borderId="0" xfId="0" applyFont="1" applyBorder="1" applyAlignment="1" applyProtection="1">
      <alignment vertical="top" wrapText="1" readingOrder="1"/>
      <protection locked="0"/>
    </xf>
    <xf numFmtId="165" fontId="13" fillId="0" borderId="0" xfId="0" applyNumberFormat="1" applyFont="1" applyBorder="1" applyAlignment="1" applyProtection="1">
      <alignment horizontal="right" vertical="top" wrapText="1" readingOrder="1"/>
      <protection locked="0"/>
    </xf>
    <xf numFmtId="0" fontId="10" fillId="0" borderId="0" xfId="0" applyFont="1" applyBorder="1"/>
    <xf numFmtId="165" fontId="13" fillId="0" borderId="0" xfId="0" applyNumberFormat="1" applyFont="1" applyFill="1" applyBorder="1" applyAlignment="1" applyProtection="1">
      <alignment horizontal="right" vertical="top" wrapText="1" readingOrder="1"/>
      <protection locked="0"/>
    </xf>
    <xf numFmtId="164" fontId="10" fillId="0" borderId="0" xfId="0" applyNumberFormat="1" applyFont="1" applyBorder="1"/>
    <xf numFmtId="0" fontId="8" fillId="0" borderId="0" xfId="0" applyFont="1" applyFill="1" applyBorder="1" applyAlignment="1" applyProtection="1">
      <alignment vertical="center" wrapText="1" readingOrder="1"/>
      <protection locked="0"/>
    </xf>
    <xf numFmtId="0" fontId="12" fillId="0" borderId="34" xfId="1" applyFont="1" applyFill="1" applyBorder="1" applyAlignment="1">
      <alignment horizontal="left" vertical="center" wrapText="1"/>
    </xf>
    <xf numFmtId="166" fontId="15" fillId="0" borderId="18" xfId="0" applyNumberFormat="1" applyFont="1" applyFill="1" applyBorder="1" applyAlignment="1" applyProtection="1">
      <alignment horizontal="right" vertical="top" wrapText="1" readingOrder="1"/>
      <protection locked="0"/>
    </xf>
    <xf numFmtId="164" fontId="10" fillId="0" borderId="0" xfId="0" applyNumberFormat="1" applyFont="1"/>
    <xf numFmtId="164" fontId="0" fillId="0" borderId="1" xfId="0" applyNumberFormat="1" applyFill="1" applyBorder="1" applyAlignment="1">
      <alignment horizontal="right"/>
    </xf>
    <xf numFmtId="0" fontId="0" fillId="0" borderId="0" xfId="0" applyFont="1" applyFill="1"/>
    <xf numFmtId="0" fontId="4" fillId="2" borderId="24" xfId="0" applyFont="1" applyFill="1" applyBorder="1" applyAlignment="1" applyProtection="1">
      <alignment horizontal="center" vertical="center" textRotation="90" wrapText="1" readingOrder="1"/>
      <protection locked="0"/>
    </xf>
    <xf numFmtId="0" fontId="4" fillId="2" borderId="1" xfId="0" applyFont="1" applyFill="1" applyBorder="1" applyAlignment="1" applyProtection="1">
      <alignment horizontal="center" vertical="center" textRotation="90" wrapText="1" readingOrder="1"/>
      <protection locked="0"/>
    </xf>
    <xf numFmtId="1" fontId="0" fillId="0" borderId="1" xfId="0" applyNumberFormat="1" applyFill="1" applyBorder="1" applyAlignment="1">
      <alignment horizontal="right"/>
    </xf>
    <xf numFmtId="1" fontId="0" fillId="0" borderId="1" xfId="0" applyNumberFormat="1" applyBorder="1"/>
    <xf numFmtId="0" fontId="4" fillId="0" borderId="1" xfId="0" applyFont="1" applyFill="1" applyBorder="1" applyAlignment="1" applyProtection="1">
      <alignment horizontal="center" vertical="center" textRotation="90" wrapText="1" readingOrder="1"/>
      <protection locked="0"/>
    </xf>
    <xf numFmtId="0" fontId="10" fillId="0" borderId="0" xfId="0" applyFont="1" applyFill="1"/>
    <xf numFmtId="164" fontId="0" fillId="0" borderId="0" xfId="0" applyNumberFormat="1" applyBorder="1"/>
    <xf numFmtId="0" fontId="13" fillId="0" borderId="11" xfId="0" applyFont="1" applyBorder="1" applyAlignment="1" applyProtection="1">
      <alignment vertical="top" wrapText="1" readingOrder="1"/>
      <protection locked="0"/>
    </xf>
    <xf numFmtId="165" fontId="13" fillId="0" borderId="35" xfId="0" applyNumberFormat="1" applyFont="1" applyFill="1" applyBorder="1" applyAlignment="1" applyProtection="1">
      <alignment horizontal="right" vertical="top" wrapText="1" readingOrder="1"/>
      <protection locked="0"/>
    </xf>
    <xf numFmtId="164" fontId="10" fillId="0" borderId="36" xfId="0" applyNumberFormat="1" applyFont="1" applyFill="1" applyBorder="1"/>
    <xf numFmtId="0" fontId="16" fillId="0" borderId="19" xfId="0" applyNumberFormat="1" applyFont="1" applyFill="1" applyBorder="1" applyAlignment="1">
      <alignment horizontal="left" vertical="center" wrapText="1" readingOrder="1"/>
    </xf>
    <xf numFmtId="0" fontId="17" fillId="0" borderId="28" xfId="0" applyFont="1" applyBorder="1" applyAlignment="1" applyProtection="1">
      <alignment vertical="top" wrapText="1" readingOrder="1"/>
      <protection locked="0"/>
    </xf>
    <xf numFmtId="166" fontId="18" fillId="0" borderId="16" xfId="0" applyNumberFormat="1" applyFont="1" applyFill="1" applyBorder="1" applyAlignment="1" applyProtection="1">
      <alignment horizontal="right" vertical="top" wrapText="1" readingOrder="1"/>
      <protection locked="0"/>
    </xf>
    <xf numFmtId="164" fontId="0" fillId="0" borderId="20" xfId="0" applyNumberFormat="1" applyBorder="1"/>
    <xf numFmtId="0" fontId="3" fillId="0" borderId="37" xfId="0" applyFont="1" applyBorder="1" applyAlignment="1">
      <alignment textRotation="90" wrapText="1"/>
    </xf>
    <xf numFmtId="0" fontId="0" fillId="0" borderId="20" xfId="0" applyBorder="1"/>
    <xf numFmtId="0" fontId="0" fillId="0" borderId="20" xfId="0" applyFill="1" applyBorder="1"/>
    <xf numFmtId="164" fontId="0" fillId="0" borderId="20" xfId="0" applyNumberFormat="1" applyFill="1" applyBorder="1" applyAlignment="1">
      <alignment horizontal="right"/>
    </xf>
    <xf numFmtId="0" fontId="3" fillId="0" borderId="1" xfId="0" applyFont="1" applyBorder="1" applyAlignment="1">
      <alignment textRotation="90" wrapText="1"/>
    </xf>
    <xf numFmtId="165" fontId="4" fillId="0" borderId="38" xfId="0" applyNumberFormat="1" applyFont="1" applyBorder="1" applyAlignment="1" applyProtection="1">
      <alignment horizontal="right" vertical="top" wrapText="1" readingOrder="1"/>
      <protection locked="0"/>
    </xf>
    <xf numFmtId="165" fontId="4" fillId="0" borderId="38" xfId="0" applyNumberFormat="1" applyFont="1" applyFill="1" applyBorder="1" applyAlignment="1" applyProtection="1">
      <alignment horizontal="right" vertical="top" wrapText="1" readingOrder="1"/>
      <protection locked="0"/>
    </xf>
    <xf numFmtId="0" fontId="0" fillId="0" borderId="21" xfId="0" applyBorder="1"/>
    <xf numFmtId="165" fontId="6" fillId="0" borderId="41" xfId="0" applyNumberFormat="1" applyFont="1" applyBorder="1" applyAlignment="1" applyProtection="1">
      <alignment horizontal="right" vertical="top" wrapText="1" readingOrder="1"/>
      <protection locked="0"/>
    </xf>
    <xf numFmtId="165" fontId="4" fillId="3" borderId="1" xfId="0" applyNumberFormat="1" applyFont="1" applyFill="1" applyBorder="1" applyAlignment="1" applyProtection="1">
      <alignment horizontal="right" vertical="top" wrapText="1" readingOrder="1"/>
      <protection locked="0"/>
    </xf>
    <xf numFmtId="165" fontId="6" fillId="0" borderId="1" xfId="0" applyNumberFormat="1" applyFont="1" applyBorder="1" applyAlignment="1" applyProtection="1">
      <alignment horizontal="right" vertical="top" wrapText="1" readingOrder="1"/>
      <protection locked="0"/>
    </xf>
    <xf numFmtId="1" fontId="0" fillId="0" borderId="0" xfId="0" applyNumberFormat="1" applyFill="1" applyBorder="1" applyAlignment="1">
      <alignment horizontal="right"/>
    </xf>
    <xf numFmtId="0" fontId="4" fillId="0" borderId="24" xfId="0" applyFont="1" applyFill="1" applyBorder="1" applyAlignment="1" applyProtection="1">
      <alignment horizontal="center" vertical="center" textRotation="90" wrapText="1" readingOrder="1"/>
      <protection locked="0"/>
    </xf>
    <xf numFmtId="0" fontId="0" fillId="0" borderId="1" xfId="0" applyFill="1" applyBorder="1" applyAlignment="1">
      <alignment horizontal="right"/>
    </xf>
    <xf numFmtId="164" fontId="0" fillId="0" borderId="23" xfId="0" applyNumberFormat="1" applyFill="1" applyBorder="1" applyAlignment="1">
      <alignment horizontal="right"/>
    </xf>
    <xf numFmtId="164" fontId="0" fillId="0" borderId="0" xfId="0" applyNumberFormat="1" applyFill="1"/>
    <xf numFmtId="167" fontId="13" fillId="0" borderId="2" xfId="0" applyNumberFormat="1" applyFont="1" applyBorder="1" applyAlignment="1" applyProtection="1">
      <alignment horizontal="right" vertical="top" wrapText="1" readingOrder="1"/>
      <protection locked="0"/>
    </xf>
    <xf numFmtId="167" fontId="13" fillId="0" borderId="1" xfId="0" applyNumberFormat="1" applyFont="1" applyFill="1" applyBorder="1" applyAlignment="1" applyProtection="1">
      <alignment horizontal="right" vertical="top" wrapText="1" readingOrder="1"/>
      <protection locked="0"/>
    </xf>
    <xf numFmtId="167" fontId="13" fillId="0" borderId="2" xfId="0" applyNumberFormat="1" applyFont="1" applyFill="1" applyBorder="1" applyAlignment="1" applyProtection="1">
      <alignment horizontal="right" vertical="top" wrapText="1" readingOrder="1"/>
      <protection locked="0"/>
    </xf>
    <xf numFmtId="167" fontId="13" fillId="0" borderId="4" xfId="0" applyNumberFormat="1" applyFont="1" applyBorder="1" applyAlignment="1" applyProtection="1">
      <alignment horizontal="right" vertical="top" wrapText="1" readingOrder="1"/>
      <protection locked="0"/>
    </xf>
    <xf numFmtId="167" fontId="13" fillId="0" borderId="4" xfId="0" applyNumberFormat="1" applyFont="1" applyFill="1" applyBorder="1" applyAlignment="1" applyProtection="1">
      <alignment horizontal="right" vertical="top" wrapText="1" readingOrder="1"/>
      <protection locked="0"/>
    </xf>
    <xf numFmtId="167" fontId="13" fillId="0" borderId="3" xfId="0" applyNumberFormat="1" applyFont="1" applyFill="1" applyBorder="1" applyAlignment="1" applyProtection="1">
      <alignment horizontal="right" vertical="top" wrapText="1" readingOrder="1"/>
      <protection locked="0"/>
    </xf>
    <xf numFmtId="167" fontId="10" fillId="0" borderId="1" xfId="0" applyNumberFormat="1" applyFont="1" applyBorder="1"/>
    <xf numFmtId="167" fontId="13" fillId="0" borderId="1" xfId="0" applyNumberFormat="1" applyFont="1" applyBorder="1" applyAlignment="1" applyProtection="1">
      <alignment horizontal="right" vertical="top" wrapText="1" readingOrder="1"/>
      <protection locked="0"/>
    </xf>
    <xf numFmtId="167" fontId="10" fillId="0" borderId="17" xfId="0" applyNumberFormat="1" applyFont="1" applyBorder="1"/>
    <xf numFmtId="167" fontId="13" fillId="0" borderId="6" xfId="0" applyNumberFormat="1" applyFont="1" applyBorder="1" applyAlignment="1" applyProtection="1">
      <alignment horizontal="right" vertical="top" wrapText="1" readingOrder="1"/>
      <protection locked="0"/>
    </xf>
    <xf numFmtId="167" fontId="13" fillId="0" borderId="16" xfId="0" applyNumberFormat="1" applyFont="1" applyFill="1" applyBorder="1" applyAlignment="1" applyProtection="1">
      <alignment horizontal="right" vertical="top" wrapText="1" readingOrder="1"/>
      <protection locked="0"/>
    </xf>
    <xf numFmtId="167" fontId="13" fillId="0" borderId="5" xfId="0" applyNumberFormat="1" applyFont="1" applyFill="1" applyBorder="1" applyAlignment="1" applyProtection="1">
      <alignment horizontal="right" vertical="top" wrapText="1" readingOrder="1"/>
      <protection locked="0"/>
    </xf>
    <xf numFmtId="167" fontId="13" fillId="0" borderId="16" xfId="0" applyNumberFormat="1" applyFont="1" applyBorder="1" applyAlignment="1" applyProtection="1">
      <alignment horizontal="right" vertical="top" wrapText="1" readingOrder="1"/>
      <protection locked="0"/>
    </xf>
    <xf numFmtId="167" fontId="13" fillId="0" borderId="32" xfId="0" applyNumberFormat="1" applyFont="1" applyBorder="1" applyAlignment="1" applyProtection="1">
      <alignment horizontal="right" vertical="top" wrapText="1" readingOrder="1"/>
      <protection locked="0"/>
    </xf>
    <xf numFmtId="167" fontId="10" fillId="0" borderId="5" xfId="0" applyNumberFormat="1" applyFont="1" applyBorder="1"/>
    <xf numFmtId="167" fontId="18" fillId="0" borderId="16" xfId="0" applyNumberFormat="1" applyFont="1" applyFill="1" applyBorder="1" applyAlignment="1" applyProtection="1">
      <alignment horizontal="right" vertical="top" wrapText="1" readingOrder="1"/>
      <protection locked="0"/>
    </xf>
    <xf numFmtId="167" fontId="4" fillId="0" borderId="2" xfId="0" applyNumberFormat="1" applyFont="1" applyFill="1" applyBorder="1" applyAlignment="1" applyProtection="1">
      <alignment horizontal="right" vertical="top" wrapText="1" readingOrder="1"/>
      <protection locked="0"/>
    </xf>
    <xf numFmtId="0" fontId="3" fillId="0" borderId="42" xfId="0" applyFont="1" applyBorder="1" applyAlignment="1">
      <alignment textRotation="90" wrapText="1"/>
    </xf>
    <xf numFmtId="165" fontId="4" fillId="0" borderId="39" xfId="0" applyNumberFormat="1" applyFont="1" applyBorder="1" applyAlignment="1" applyProtection="1">
      <alignment horizontal="right" vertical="top" wrapText="1" readingOrder="1"/>
      <protection locked="0"/>
    </xf>
    <xf numFmtId="165" fontId="4" fillId="0" borderId="20" xfId="0" applyNumberFormat="1" applyFont="1" applyBorder="1" applyAlignment="1" applyProtection="1">
      <alignment horizontal="right" vertical="top" wrapText="1" readingOrder="1"/>
      <protection locked="0"/>
    </xf>
    <xf numFmtId="165" fontId="4" fillId="0" borderId="40" xfId="0" applyNumberFormat="1" applyFont="1" applyBorder="1" applyAlignment="1" applyProtection="1">
      <alignment horizontal="right" vertical="top" wrapText="1" readingOrder="1"/>
      <protection locked="0"/>
    </xf>
    <xf numFmtId="0" fontId="2" fillId="2" borderId="43" xfId="0" applyFont="1" applyFill="1" applyBorder="1" applyAlignment="1" applyProtection="1">
      <alignment horizontal="center" vertical="center" textRotation="90" wrapText="1" readingOrder="1"/>
      <protection locked="0"/>
    </xf>
    <xf numFmtId="164" fontId="0" fillId="0" borderId="44" xfId="0" applyNumberFormat="1" applyBorder="1"/>
    <xf numFmtId="164" fontId="0" fillId="0" borderId="45" xfId="0" applyNumberFormat="1" applyBorder="1"/>
    <xf numFmtId="0" fontId="2" fillId="2" borderId="1" xfId="0" applyFont="1" applyFill="1" applyBorder="1" applyAlignment="1" applyProtection="1">
      <alignment horizontal="center" vertical="center" textRotation="90" wrapText="1" readingOrder="1"/>
      <protection locked="0"/>
    </xf>
    <xf numFmtId="166" fontId="0" fillId="0" borderId="1" xfId="0" applyNumberFormat="1" applyBorder="1"/>
    <xf numFmtId="0" fontId="4" fillId="0" borderId="10" xfId="0" applyFont="1" applyBorder="1" applyAlignment="1" applyProtection="1">
      <alignment vertical="top" wrapText="1" readingOrder="1"/>
      <protection locked="0"/>
    </xf>
    <xf numFmtId="0" fontId="0" fillId="0" borderId="0" xfId="0" applyAlignment="1"/>
    <xf numFmtId="0" fontId="10" fillId="0" borderId="0" xfId="0" applyFont="1" applyAlignment="1"/>
  </cellXfs>
  <cellStyles count="2">
    <cellStyle name="left_arm10_BordWW_900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opLeftCell="A30" zoomScale="130" zoomScaleNormal="130" workbookViewId="0">
      <selection activeCell="A3" sqref="A3:I33"/>
    </sheetView>
  </sheetViews>
  <sheetFormatPr defaultRowHeight="15" x14ac:dyDescent="0.25"/>
  <cols>
    <col min="1" max="1" width="31.42578125" customWidth="1"/>
    <col min="2" max="2" width="9.7109375" customWidth="1"/>
    <col min="3" max="3" width="0.5703125" hidden="1" customWidth="1"/>
    <col min="4" max="4" width="10.5703125" style="16" customWidth="1"/>
    <col min="5" max="5" width="0.28515625" style="16" hidden="1" customWidth="1"/>
    <col min="6" max="6" width="0.42578125" style="16" hidden="1" customWidth="1"/>
    <col min="7" max="7" width="12" style="34" customWidth="1"/>
    <col min="8" max="8" width="0.140625" style="34" customWidth="1"/>
    <col min="9" max="9" width="8.85546875" customWidth="1"/>
    <col min="10" max="10" width="0.140625" customWidth="1"/>
    <col min="11" max="12" width="9.140625" hidden="1" customWidth="1"/>
    <col min="13" max="13" width="9.42578125" hidden="1" customWidth="1"/>
    <col min="14" max="14" width="9.140625" hidden="1" customWidth="1"/>
    <col min="15" max="15" width="7.42578125" hidden="1" customWidth="1"/>
  </cols>
  <sheetData>
    <row r="1" spans="1:16" ht="0.75" customHeight="1" x14ac:dyDescent="0.25">
      <c r="A1" s="15"/>
      <c r="B1" s="125"/>
      <c r="C1" s="125"/>
      <c r="D1" s="125"/>
      <c r="E1" s="125"/>
      <c r="F1" s="125"/>
      <c r="G1" s="125"/>
      <c r="H1" s="125"/>
      <c r="I1" s="125"/>
    </row>
    <row r="2" spans="1:16" ht="21" customHeight="1" thickBot="1" x14ac:dyDescent="0.3">
      <c r="A2" s="67" t="s">
        <v>103</v>
      </c>
      <c r="H2" s="16"/>
      <c r="J2" t="s">
        <v>107</v>
      </c>
      <c r="P2" t="s">
        <v>113</v>
      </c>
    </row>
    <row r="3" spans="1:16" ht="100.5" customHeight="1" x14ac:dyDescent="0.25">
      <c r="A3" s="22" t="s">
        <v>0</v>
      </c>
      <c r="B3" s="20" t="s">
        <v>92</v>
      </c>
      <c r="C3" s="21" t="s">
        <v>78</v>
      </c>
      <c r="D3" s="68" t="s">
        <v>109</v>
      </c>
      <c r="E3" s="68" t="s">
        <v>100</v>
      </c>
      <c r="F3" s="69" t="s">
        <v>110</v>
      </c>
      <c r="G3" s="94" t="s">
        <v>7</v>
      </c>
      <c r="H3" s="72" t="s">
        <v>112</v>
      </c>
      <c r="I3" s="23" t="s">
        <v>111</v>
      </c>
      <c r="J3" s="72" t="s">
        <v>106</v>
      </c>
      <c r="K3" s="82" t="s">
        <v>92</v>
      </c>
      <c r="L3" s="82" t="s">
        <v>96</v>
      </c>
      <c r="M3" s="82" t="s">
        <v>95</v>
      </c>
      <c r="N3" s="86" t="s">
        <v>93</v>
      </c>
      <c r="O3" s="1" t="s">
        <v>94</v>
      </c>
    </row>
    <row r="4" spans="1:16" ht="31.15" customHeight="1" x14ac:dyDescent="0.25">
      <c r="A4" s="35" t="s">
        <v>1</v>
      </c>
      <c r="B4" s="17"/>
      <c r="C4" s="1"/>
      <c r="D4" s="1"/>
      <c r="E4" s="1"/>
      <c r="F4" s="11">
        <f t="shared" ref="F4" si="0">(B4-E4)/3*2+E4</f>
        <v>0</v>
      </c>
      <c r="G4" s="95">
        <v>195.4</v>
      </c>
      <c r="H4" s="70"/>
      <c r="I4" s="71"/>
      <c r="J4" s="81"/>
      <c r="K4" s="83"/>
      <c r="L4" s="1"/>
      <c r="M4" s="1"/>
      <c r="N4" s="1"/>
      <c r="O4" s="1"/>
    </row>
    <row r="5" spans="1:16" x14ac:dyDescent="0.25">
      <c r="A5" s="35" t="s">
        <v>2</v>
      </c>
      <c r="B5" s="17">
        <v>6800</v>
      </c>
      <c r="C5" s="1"/>
      <c r="D5" s="1">
        <v>4760</v>
      </c>
      <c r="E5" s="1">
        <v>3400</v>
      </c>
      <c r="F5" s="11">
        <f>(D5-E5)/3*2+E5</f>
        <v>4306.666666666667</v>
      </c>
      <c r="G5" s="95">
        <v>3031.5</v>
      </c>
      <c r="H5" s="70">
        <f t="shared" ref="H5:H35" si="1">G5/F5*100</f>
        <v>70.390866873065008</v>
      </c>
      <c r="I5" s="71">
        <f>G5/D5*100</f>
        <v>63.686974789915965</v>
      </c>
      <c r="J5" s="81">
        <f>G5/F5*100</f>
        <v>70.390866873065008</v>
      </c>
      <c r="K5" s="83">
        <v>6800</v>
      </c>
      <c r="L5" s="1">
        <v>1360</v>
      </c>
      <c r="M5" s="11">
        <f>L5/3</f>
        <v>453.33333333333331</v>
      </c>
      <c r="N5" s="11">
        <v>113.9</v>
      </c>
      <c r="O5" s="11">
        <f>M5/L5*100</f>
        <v>33.333333333333329</v>
      </c>
    </row>
    <row r="6" spans="1:16" s="16" customFormat="1" ht="25.5" x14ac:dyDescent="0.25">
      <c r="A6" s="63" t="s">
        <v>74</v>
      </c>
      <c r="B6" s="17">
        <v>33007</v>
      </c>
      <c r="C6" s="1">
        <v>12558.6</v>
      </c>
      <c r="D6" s="1">
        <v>24700</v>
      </c>
      <c r="E6" s="1">
        <v>16500</v>
      </c>
      <c r="F6" s="11">
        <f t="shared" ref="F6:F17" si="2">(D6-E6)/3*2+E6</f>
        <v>21966.666666666668</v>
      </c>
      <c r="G6" s="95">
        <v>19841.900000000001</v>
      </c>
      <c r="H6" s="70">
        <f t="shared" si="1"/>
        <v>90.327314112291361</v>
      </c>
      <c r="I6" s="71">
        <f t="shared" ref="I6:I17" si="3">G6/D6*100</f>
        <v>80.331578947368428</v>
      </c>
      <c r="J6" s="81">
        <f t="shared" ref="J6:J26" si="4">G6/F6*100</f>
        <v>90.327314112291361</v>
      </c>
      <c r="K6" s="83">
        <v>33007</v>
      </c>
      <c r="L6" s="1">
        <v>6600</v>
      </c>
      <c r="M6" s="11">
        <f t="shared" ref="M6:M17" si="5">L6/3</f>
        <v>2200</v>
      </c>
      <c r="N6" s="11">
        <v>964</v>
      </c>
      <c r="O6" s="11">
        <f t="shared" ref="O6:O17" si="6">M6/L6*100</f>
        <v>33.333333333333329</v>
      </c>
    </row>
    <row r="7" spans="1:16" ht="28.9" customHeight="1" x14ac:dyDescent="0.25">
      <c r="A7" s="35" t="s">
        <v>3</v>
      </c>
      <c r="B7" s="17">
        <v>35744.1</v>
      </c>
      <c r="C7" s="1">
        <v>4400</v>
      </c>
      <c r="D7" s="1">
        <v>23000</v>
      </c>
      <c r="E7" s="1">
        <v>16600</v>
      </c>
      <c r="F7" s="11">
        <f t="shared" si="2"/>
        <v>20866.666666666668</v>
      </c>
      <c r="G7" s="95">
        <v>15318.2</v>
      </c>
      <c r="H7" s="70">
        <f t="shared" si="1"/>
        <v>73.409904153354631</v>
      </c>
      <c r="I7" s="71">
        <f t="shared" si="3"/>
        <v>66.600869565217394</v>
      </c>
      <c r="J7" s="81">
        <f t="shared" si="4"/>
        <v>73.409904153354631</v>
      </c>
      <c r="K7" s="83">
        <v>35744.1</v>
      </c>
      <c r="L7" s="1">
        <v>6600</v>
      </c>
      <c r="M7" s="11">
        <f t="shared" si="5"/>
        <v>2200</v>
      </c>
      <c r="N7" s="11">
        <v>2683.2</v>
      </c>
      <c r="O7" s="11">
        <f t="shared" si="6"/>
        <v>33.333333333333329</v>
      </c>
    </row>
    <row r="8" spans="1:16" ht="20.25" customHeight="1" x14ac:dyDescent="0.25">
      <c r="A8" s="35" t="s">
        <v>58</v>
      </c>
      <c r="B8" s="17">
        <v>1080.5999999999999</v>
      </c>
      <c r="C8" s="1">
        <v>266.60000000000002</v>
      </c>
      <c r="D8" s="1">
        <v>800</v>
      </c>
      <c r="E8" s="1">
        <v>533.20000000000005</v>
      </c>
      <c r="F8" s="11">
        <f t="shared" si="2"/>
        <v>711.06666666666672</v>
      </c>
      <c r="G8" s="95">
        <v>1033.2</v>
      </c>
      <c r="H8" s="70">
        <f t="shared" si="1"/>
        <v>145.30283142696419</v>
      </c>
      <c r="I8" s="71">
        <f t="shared" si="3"/>
        <v>129.15</v>
      </c>
      <c r="J8" s="81">
        <f t="shared" si="4"/>
        <v>145.30283142696419</v>
      </c>
      <c r="K8" s="84">
        <v>1080.5999999999999</v>
      </c>
      <c r="L8" s="33">
        <v>266.60000000000002</v>
      </c>
      <c r="M8" s="11">
        <f t="shared" si="5"/>
        <v>88.866666666666674</v>
      </c>
      <c r="N8" s="11">
        <v>96.2</v>
      </c>
      <c r="O8" s="11">
        <f t="shared" si="6"/>
        <v>33.333333333333329</v>
      </c>
    </row>
    <row r="9" spans="1:16" hidden="1" x14ac:dyDescent="0.25">
      <c r="A9" s="36"/>
      <c r="B9" s="14"/>
      <c r="C9" s="1"/>
      <c r="D9" s="1"/>
      <c r="E9" s="1"/>
      <c r="F9" s="11">
        <f t="shared" si="2"/>
        <v>0</v>
      </c>
      <c r="G9" s="95"/>
      <c r="H9" s="70" t="e">
        <f t="shared" si="1"/>
        <v>#DIV/0!</v>
      </c>
      <c r="I9" s="71" t="e">
        <f t="shared" si="3"/>
        <v>#DIV/0!</v>
      </c>
      <c r="J9" s="81" t="e">
        <f t="shared" si="4"/>
        <v>#DIV/0!</v>
      </c>
      <c r="K9" s="83"/>
      <c r="L9" s="1"/>
      <c r="M9" s="11">
        <f t="shared" si="5"/>
        <v>0</v>
      </c>
      <c r="N9" s="11"/>
      <c r="O9" s="11" t="e">
        <f t="shared" si="6"/>
        <v>#DIV/0!</v>
      </c>
    </row>
    <row r="10" spans="1:16" ht="19.5" customHeight="1" x14ac:dyDescent="0.25">
      <c r="A10" s="35" t="s">
        <v>4</v>
      </c>
      <c r="B10" s="17">
        <v>450</v>
      </c>
      <c r="C10" s="1">
        <v>60</v>
      </c>
      <c r="D10" s="1">
        <v>300</v>
      </c>
      <c r="E10" s="1">
        <v>225</v>
      </c>
      <c r="F10" s="11">
        <f t="shared" si="2"/>
        <v>275</v>
      </c>
      <c r="G10" s="95">
        <v>246</v>
      </c>
      <c r="H10" s="70">
        <f t="shared" si="1"/>
        <v>89.454545454545453</v>
      </c>
      <c r="I10" s="71">
        <f t="shared" si="3"/>
        <v>82</v>
      </c>
      <c r="J10" s="81">
        <f t="shared" si="4"/>
        <v>89.454545454545453</v>
      </c>
      <c r="K10" s="84">
        <v>450</v>
      </c>
      <c r="L10" s="33">
        <v>90</v>
      </c>
      <c r="M10" s="11">
        <f t="shared" si="5"/>
        <v>30</v>
      </c>
      <c r="N10" s="11">
        <v>40</v>
      </c>
      <c r="O10" s="11">
        <f t="shared" si="6"/>
        <v>33.333333333333329</v>
      </c>
    </row>
    <row r="11" spans="1:16" hidden="1" x14ac:dyDescent="0.25">
      <c r="A11" s="36"/>
      <c r="B11" s="14"/>
      <c r="C11" s="1"/>
      <c r="D11" s="1"/>
      <c r="E11" s="1"/>
      <c r="F11" s="11">
        <f t="shared" si="2"/>
        <v>0</v>
      </c>
      <c r="G11" s="95"/>
      <c r="H11" s="70" t="e">
        <f t="shared" si="1"/>
        <v>#DIV/0!</v>
      </c>
      <c r="I11" s="71" t="e">
        <f t="shared" si="3"/>
        <v>#DIV/0!</v>
      </c>
      <c r="J11" s="81" t="e">
        <f t="shared" si="4"/>
        <v>#DIV/0!</v>
      </c>
      <c r="K11" s="83"/>
      <c r="L11" s="1"/>
      <c r="M11" s="11">
        <f t="shared" si="5"/>
        <v>0</v>
      </c>
      <c r="N11" s="11"/>
      <c r="O11" s="11" t="e">
        <f t="shared" si="6"/>
        <v>#DIV/0!</v>
      </c>
    </row>
    <row r="12" spans="1:16" hidden="1" x14ac:dyDescent="0.25">
      <c r="A12" s="37"/>
      <c r="B12" s="12"/>
      <c r="C12" s="1"/>
      <c r="D12" s="1"/>
      <c r="E12" s="1"/>
      <c r="F12" s="11">
        <f t="shared" si="2"/>
        <v>0</v>
      </c>
      <c r="G12" s="95"/>
      <c r="H12" s="70" t="e">
        <f t="shared" si="1"/>
        <v>#DIV/0!</v>
      </c>
      <c r="I12" s="71" t="e">
        <f t="shared" si="3"/>
        <v>#DIV/0!</v>
      </c>
      <c r="J12" s="81" t="e">
        <f t="shared" si="4"/>
        <v>#DIV/0!</v>
      </c>
      <c r="K12" s="83"/>
      <c r="L12" s="1"/>
      <c r="M12" s="11">
        <f t="shared" si="5"/>
        <v>0</v>
      </c>
      <c r="N12" s="11"/>
      <c r="O12" s="11" t="e">
        <f t="shared" si="6"/>
        <v>#DIV/0!</v>
      </c>
    </row>
    <row r="13" spans="1:16" ht="13.15" hidden="1" customHeight="1" x14ac:dyDescent="0.25">
      <c r="A13" s="37"/>
      <c r="B13" s="12"/>
      <c r="C13" s="1"/>
      <c r="D13" s="1"/>
      <c r="E13" s="1"/>
      <c r="F13" s="11">
        <f t="shared" si="2"/>
        <v>0</v>
      </c>
      <c r="G13" s="95"/>
      <c r="H13" s="70" t="e">
        <f t="shared" si="1"/>
        <v>#DIV/0!</v>
      </c>
      <c r="I13" s="71" t="e">
        <f t="shared" si="3"/>
        <v>#DIV/0!</v>
      </c>
      <c r="J13" s="81" t="e">
        <f t="shared" si="4"/>
        <v>#DIV/0!</v>
      </c>
      <c r="K13" s="83"/>
      <c r="L13" s="1"/>
      <c r="M13" s="11">
        <f t="shared" si="5"/>
        <v>0</v>
      </c>
      <c r="N13" s="11"/>
      <c r="O13" s="11" t="e">
        <f t="shared" si="6"/>
        <v>#DIV/0!</v>
      </c>
    </row>
    <row r="14" spans="1:16" hidden="1" x14ac:dyDescent="0.25">
      <c r="A14" s="37"/>
      <c r="B14" s="12"/>
      <c r="C14" s="1"/>
      <c r="D14" s="1"/>
      <c r="E14" s="1"/>
      <c r="F14" s="11">
        <f t="shared" si="2"/>
        <v>0</v>
      </c>
      <c r="G14" s="95"/>
      <c r="H14" s="70" t="e">
        <f t="shared" si="1"/>
        <v>#DIV/0!</v>
      </c>
      <c r="I14" s="71" t="e">
        <f t="shared" si="3"/>
        <v>#DIV/0!</v>
      </c>
      <c r="J14" s="81" t="e">
        <f t="shared" si="4"/>
        <v>#DIV/0!</v>
      </c>
      <c r="K14" s="83"/>
      <c r="L14" s="1"/>
      <c r="M14" s="11">
        <f t="shared" si="5"/>
        <v>0</v>
      </c>
      <c r="N14" s="11"/>
      <c r="O14" s="11" t="e">
        <f t="shared" si="6"/>
        <v>#DIV/0!</v>
      </c>
    </row>
    <row r="15" spans="1:16" hidden="1" x14ac:dyDescent="0.25">
      <c r="A15" s="37"/>
      <c r="B15" s="12"/>
      <c r="C15" s="1"/>
      <c r="D15" s="1"/>
      <c r="E15" s="1"/>
      <c r="F15" s="11">
        <f t="shared" si="2"/>
        <v>0</v>
      </c>
      <c r="G15" s="95"/>
      <c r="H15" s="70" t="e">
        <f t="shared" si="1"/>
        <v>#DIV/0!</v>
      </c>
      <c r="I15" s="71" t="e">
        <f t="shared" si="3"/>
        <v>#DIV/0!</v>
      </c>
      <c r="J15" s="81" t="e">
        <f t="shared" si="4"/>
        <v>#DIV/0!</v>
      </c>
      <c r="K15" s="83"/>
      <c r="L15" s="1"/>
      <c r="M15" s="11">
        <f t="shared" si="5"/>
        <v>0</v>
      </c>
      <c r="N15" s="11"/>
      <c r="O15" s="11" t="e">
        <f t="shared" si="6"/>
        <v>#DIV/0!</v>
      </c>
    </row>
    <row r="16" spans="1:16" ht="9" hidden="1" customHeight="1" x14ac:dyDescent="0.25">
      <c r="A16" s="37"/>
      <c r="B16" s="12"/>
      <c r="C16" s="1"/>
      <c r="D16" s="1"/>
      <c r="E16" s="1"/>
      <c r="F16" s="11">
        <f t="shared" si="2"/>
        <v>0</v>
      </c>
      <c r="G16" s="95"/>
      <c r="H16" s="70" t="e">
        <f t="shared" si="1"/>
        <v>#DIV/0!</v>
      </c>
      <c r="I16" s="71" t="e">
        <f t="shared" si="3"/>
        <v>#DIV/0!</v>
      </c>
      <c r="J16" s="81" t="e">
        <f t="shared" si="4"/>
        <v>#DIV/0!</v>
      </c>
      <c r="K16" s="83"/>
      <c r="L16" s="1"/>
      <c r="M16" s="11">
        <f t="shared" si="5"/>
        <v>0</v>
      </c>
      <c r="N16" s="11"/>
      <c r="O16" s="11" t="e">
        <f t="shared" si="6"/>
        <v>#DIV/0!</v>
      </c>
    </row>
    <row r="17" spans="1:15" ht="33.75" customHeight="1" x14ac:dyDescent="0.25">
      <c r="A17" s="35" t="s">
        <v>5</v>
      </c>
      <c r="B17" s="17">
        <v>377329.8</v>
      </c>
      <c r="C17" s="2">
        <v>48956</v>
      </c>
      <c r="D17" s="2">
        <v>282997.40000000002</v>
      </c>
      <c r="E17" s="2">
        <v>188664.9</v>
      </c>
      <c r="F17" s="11">
        <f t="shared" si="2"/>
        <v>251553.23333333334</v>
      </c>
      <c r="G17" s="66">
        <v>282997.5</v>
      </c>
      <c r="H17" s="70">
        <f t="shared" si="1"/>
        <v>112.5000447221443</v>
      </c>
      <c r="I17" s="71">
        <f t="shared" si="3"/>
        <v>100.00003533601367</v>
      </c>
      <c r="J17" s="81">
        <f t="shared" si="4"/>
        <v>112.5000447221443</v>
      </c>
      <c r="K17" s="17">
        <v>377329.8</v>
      </c>
      <c r="L17" s="1">
        <v>94332.5</v>
      </c>
      <c r="M17" s="11">
        <f t="shared" si="5"/>
        <v>31444.166666666668</v>
      </c>
      <c r="N17" s="11">
        <v>31444.2</v>
      </c>
      <c r="O17" s="11">
        <f t="shared" si="6"/>
        <v>33.333333333333336</v>
      </c>
    </row>
    <row r="18" spans="1:15" s="16" customFormat="1" ht="22.5" customHeight="1" x14ac:dyDescent="0.25">
      <c r="A18" s="35" t="s">
        <v>88</v>
      </c>
      <c r="B18" s="17"/>
      <c r="C18" s="2"/>
      <c r="D18" s="2"/>
      <c r="E18" s="2"/>
      <c r="F18" s="11">
        <f t="shared" ref="F18:F32" si="7">(D18-E18)/3+E18</f>
        <v>0</v>
      </c>
      <c r="G18" s="66"/>
      <c r="H18" s="70"/>
      <c r="I18" s="71"/>
      <c r="J18" s="81"/>
      <c r="K18" s="17"/>
      <c r="L18" s="1"/>
      <c r="M18" s="11"/>
      <c r="N18" s="11"/>
      <c r="O18" s="1"/>
    </row>
    <row r="19" spans="1:15" s="16" customFormat="1" ht="23.25" customHeight="1" x14ac:dyDescent="0.25">
      <c r="A19" s="35" t="s">
        <v>87</v>
      </c>
      <c r="B19" s="17"/>
      <c r="C19" s="2"/>
      <c r="D19" s="2"/>
      <c r="E19" s="2"/>
      <c r="F19" s="11">
        <f t="shared" si="7"/>
        <v>0</v>
      </c>
      <c r="G19" s="66"/>
      <c r="H19" s="70"/>
      <c r="I19" s="11"/>
      <c r="J19" s="81"/>
      <c r="K19" s="17"/>
      <c r="L19" s="1"/>
      <c r="M19" s="11"/>
      <c r="N19" s="11"/>
      <c r="O19" s="1"/>
    </row>
    <row r="20" spans="1:15" s="16" customFormat="1" ht="16.5" customHeight="1" x14ac:dyDescent="0.25">
      <c r="A20" s="35" t="s">
        <v>79</v>
      </c>
      <c r="B20" s="17"/>
      <c r="C20" s="2">
        <v>8000</v>
      </c>
      <c r="D20" s="2"/>
      <c r="E20" s="2"/>
      <c r="F20" s="11">
        <f t="shared" si="7"/>
        <v>0</v>
      </c>
      <c r="G20" s="66"/>
      <c r="H20" s="70"/>
      <c r="I20" s="11"/>
      <c r="J20" s="81"/>
      <c r="K20" s="17"/>
      <c r="L20" s="1"/>
      <c r="M20" s="11"/>
      <c r="N20" s="11"/>
      <c r="O20" s="1"/>
    </row>
    <row r="21" spans="1:15" s="16" customFormat="1" ht="42.6" customHeight="1" x14ac:dyDescent="0.25">
      <c r="A21" s="35" t="s">
        <v>86</v>
      </c>
      <c r="B21" s="66">
        <v>84798.5</v>
      </c>
      <c r="C21" s="2"/>
      <c r="D21" s="2"/>
      <c r="E21" s="2"/>
      <c r="F21" s="11">
        <f t="shared" si="7"/>
        <v>0</v>
      </c>
      <c r="G21" s="66"/>
      <c r="H21" s="70"/>
      <c r="I21" s="71"/>
      <c r="J21" s="81"/>
      <c r="K21" s="17">
        <v>84798.5</v>
      </c>
      <c r="L21" s="1"/>
      <c r="M21" s="11"/>
      <c r="N21" s="11"/>
      <c r="O21" s="1"/>
    </row>
    <row r="22" spans="1:15" ht="39.75" customHeight="1" x14ac:dyDescent="0.25">
      <c r="A22" s="35" t="s">
        <v>59</v>
      </c>
      <c r="B22" s="17">
        <v>31495.200000000001</v>
      </c>
      <c r="C22" s="1">
        <v>3657.3</v>
      </c>
      <c r="D22" s="1">
        <v>22046.6</v>
      </c>
      <c r="E22" s="1">
        <v>15747.6</v>
      </c>
      <c r="F22" s="11">
        <f t="shared" ref="F22:F26" si="8">(D22-E22)/3*2+E22</f>
        <v>19946.933333333334</v>
      </c>
      <c r="G22" s="95">
        <v>25583.3</v>
      </c>
      <c r="H22" s="70">
        <f t="shared" si="1"/>
        <v>128.25680806406331</v>
      </c>
      <c r="I22" s="71">
        <f t="shared" ref="I22:I26" si="9">G22/D22*100</f>
        <v>116.04192936779367</v>
      </c>
      <c r="J22" s="81">
        <f t="shared" si="4"/>
        <v>128.25680806406331</v>
      </c>
      <c r="K22" s="83">
        <v>31495.200000000001</v>
      </c>
      <c r="L22" s="1">
        <v>5568</v>
      </c>
      <c r="M22" s="11">
        <f>L22/3</f>
        <v>1856</v>
      </c>
      <c r="N22" s="11">
        <v>1306.3</v>
      </c>
      <c r="O22" s="11">
        <f>M22/L22*100</f>
        <v>33.333333333333329</v>
      </c>
    </row>
    <row r="23" spans="1:15" ht="24" hidden="1" customHeight="1" x14ac:dyDescent="0.25">
      <c r="A23" s="36"/>
      <c r="B23" s="14"/>
      <c r="C23" s="1"/>
      <c r="D23" s="1"/>
      <c r="E23" s="1"/>
      <c r="F23" s="11">
        <f t="shared" si="8"/>
        <v>0</v>
      </c>
      <c r="G23" s="95"/>
      <c r="H23" s="70" t="e">
        <f t="shared" si="1"/>
        <v>#DIV/0!</v>
      </c>
      <c r="I23" s="71" t="e">
        <f t="shared" si="9"/>
        <v>#DIV/0!</v>
      </c>
      <c r="J23" s="81" t="e">
        <f t="shared" si="4"/>
        <v>#DIV/0!</v>
      </c>
      <c r="K23" s="83"/>
      <c r="L23" s="1"/>
      <c r="M23" s="11"/>
      <c r="N23" s="11"/>
      <c r="O23" s="1"/>
    </row>
    <row r="24" spans="1:15" ht="38.25" x14ac:dyDescent="0.25">
      <c r="A24" s="38" t="s">
        <v>6</v>
      </c>
      <c r="B24" s="18">
        <v>1999</v>
      </c>
      <c r="C24" s="2">
        <v>333.3</v>
      </c>
      <c r="D24" s="2">
        <v>1399.3</v>
      </c>
      <c r="E24" s="2">
        <v>799.6</v>
      </c>
      <c r="F24" s="11">
        <f t="shared" si="8"/>
        <v>1199.4000000000001</v>
      </c>
      <c r="G24" s="70">
        <v>1399.3</v>
      </c>
      <c r="H24" s="70">
        <f t="shared" si="1"/>
        <v>116.66666666666666</v>
      </c>
      <c r="I24" s="71">
        <f t="shared" si="9"/>
        <v>100</v>
      </c>
      <c r="J24" s="81">
        <f t="shared" si="4"/>
        <v>116.66666666666666</v>
      </c>
      <c r="K24" s="17">
        <v>1999</v>
      </c>
      <c r="L24" s="1">
        <v>399.8</v>
      </c>
      <c r="M24" s="11">
        <f>L24/3</f>
        <v>133.26666666666668</v>
      </c>
      <c r="N24" s="11"/>
      <c r="O24" s="1"/>
    </row>
    <row r="25" spans="1:15" s="16" customFormat="1" ht="72.75" x14ac:dyDescent="0.25">
      <c r="A25" s="39" t="s">
        <v>57</v>
      </c>
      <c r="B25" s="19">
        <v>6700</v>
      </c>
      <c r="C25" s="1"/>
      <c r="D25" s="1">
        <v>4500</v>
      </c>
      <c r="E25" s="1">
        <v>2100</v>
      </c>
      <c r="F25" s="11">
        <f t="shared" si="8"/>
        <v>3700</v>
      </c>
      <c r="G25" s="66">
        <v>4714.3999999999996</v>
      </c>
      <c r="H25" s="70"/>
      <c r="I25" s="71">
        <f t="shared" si="9"/>
        <v>104.76444444444444</v>
      </c>
      <c r="J25" s="81">
        <f t="shared" si="4"/>
        <v>127.41621621621621</v>
      </c>
      <c r="K25" s="17">
        <v>6700</v>
      </c>
      <c r="L25" s="1"/>
      <c r="M25" s="11"/>
      <c r="N25" s="11"/>
      <c r="O25" s="1"/>
    </row>
    <row r="26" spans="1:15" x14ac:dyDescent="0.25">
      <c r="A26" s="40" t="s">
        <v>60</v>
      </c>
      <c r="B26" s="19">
        <v>8065.6</v>
      </c>
      <c r="C26" s="1">
        <v>1644.2</v>
      </c>
      <c r="D26" s="1">
        <v>5732.6</v>
      </c>
      <c r="E26" s="1">
        <v>3838.4</v>
      </c>
      <c r="F26" s="11">
        <f t="shared" si="8"/>
        <v>5101.2000000000007</v>
      </c>
      <c r="G26" s="95">
        <v>4937.3999999999996</v>
      </c>
      <c r="H26" s="70">
        <f t="shared" si="1"/>
        <v>96.788990825688046</v>
      </c>
      <c r="I26" s="71">
        <f t="shared" si="9"/>
        <v>86.12845829117677</v>
      </c>
      <c r="J26" s="81">
        <f t="shared" si="4"/>
        <v>96.788990825688046</v>
      </c>
      <c r="K26" s="17">
        <v>8065.6</v>
      </c>
      <c r="L26" s="1">
        <v>1644.2</v>
      </c>
      <c r="M26" s="11">
        <f>L26/3</f>
        <v>548.06666666666672</v>
      </c>
      <c r="N26" s="11">
        <v>463.1</v>
      </c>
      <c r="O26" s="11">
        <f>M26/L26*100</f>
        <v>33.333333333333336</v>
      </c>
    </row>
    <row r="27" spans="1:15" s="16" customFormat="1" ht="25.5" x14ac:dyDescent="0.25">
      <c r="A27" s="40" t="s">
        <v>77</v>
      </c>
      <c r="B27" s="19"/>
      <c r="C27" s="1"/>
      <c r="D27" s="1"/>
      <c r="E27" s="1"/>
      <c r="F27" s="11">
        <f t="shared" si="7"/>
        <v>0</v>
      </c>
      <c r="G27" s="95"/>
      <c r="H27" s="70"/>
      <c r="I27" s="71"/>
      <c r="J27" s="81"/>
      <c r="K27" s="83"/>
      <c r="L27" s="1"/>
      <c r="M27" s="11"/>
      <c r="N27" s="11"/>
      <c r="O27" s="1"/>
    </row>
    <row r="28" spans="1:15" s="16" customFormat="1" ht="21" customHeight="1" x14ac:dyDescent="0.25">
      <c r="A28" s="40" t="s">
        <v>105</v>
      </c>
      <c r="B28" s="19">
        <v>11376</v>
      </c>
      <c r="C28" s="1"/>
      <c r="D28" s="1"/>
      <c r="E28" s="1"/>
      <c r="F28" s="11">
        <f t="shared" si="7"/>
        <v>0</v>
      </c>
      <c r="G28" s="95">
        <v>4430.8999999999996</v>
      </c>
      <c r="H28" s="70"/>
      <c r="I28" s="71"/>
      <c r="J28" s="81"/>
      <c r="K28" s="83"/>
      <c r="L28" s="1"/>
      <c r="M28" s="11"/>
      <c r="N28" s="11"/>
      <c r="O28" s="1"/>
    </row>
    <row r="29" spans="1:15" ht="36.75" customHeight="1" x14ac:dyDescent="0.25">
      <c r="A29" s="40" t="s">
        <v>68</v>
      </c>
      <c r="B29" s="2"/>
      <c r="C29" s="1"/>
      <c r="D29" s="1"/>
      <c r="E29" s="1"/>
      <c r="F29" s="11">
        <f t="shared" si="7"/>
        <v>0</v>
      </c>
      <c r="G29" s="95">
        <v>4314.7</v>
      </c>
      <c r="H29" s="70"/>
      <c r="I29" s="71"/>
      <c r="J29" s="81"/>
      <c r="K29" s="83"/>
      <c r="L29" s="1"/>
      <c r="M29" s="11"/>
      <c r="N29" s="11"/>
      <c r="O29" s="1"/>
    </row>
    <row r="30" spans="1:15" s="16" customFormat="1" ht="35.25" customHeight="1" x14ac:dyDescent="0.25">
      <c r="A30" s="40" t="s">
        <v>80</v>
      </c>
      <c r="B30" s="2"/>
      <c r="C30" s="1"/>
      <c r="D30" s="1"/>
      <c r="E30" s="1"/>
      <c r="F30" s="11">
        <f t="shared" si="7"/>
        <v>0</v>
      </c>
      <c r="G30" s="66">
        <v>255.6</v>
      </c>
      <c r="H30" s="70"/>
      <c r="I30" s="71"/>
      <c r="J30" s="81"/>
      <c r="K30" s="83"/>
      <c r="L30" s="1"/>
      <c r="M30" s="11"/>
      <c r="N30" s="11"/>
      <c r="O30" s="1"/>
    </row>
    <row r="31" spans="1:15" s="16" customFormat="1" ht="24.75" customHeight="1" x14ac:dyDescent="0.25">
      <c r="A31" s="40" t="s">
        <v>85</v>
      </c>
      <c r="B31" s="2">
        <v>40873.300000000003</v>
      </c>
      <c r="C31" s="1"/>
      <c r="D31" s="1">
        <v>40873.300000000003</v>
      </c>
      <c r="E31" s="1"/>
      <c r="F31" s="11">
        <f>(D31-E31)/3*2+E31</f>
        <v>27248.866666666669</v>
      </c>
      <c r="G31" s="95"/>
      <c r="H31" s="70"/>
      <c r="I31" s="71"/>
      <c r="J31" s="81"/>
      <c r="K31" s="83">
        <v>40873.300000000003</v>
      </c>
      <c r="L31" s="1"/>
      <c r="M31" s="11"/>
      <c r="N31" s="11"/>
      <c r="O31" s="1"/>
    </row>
    <row r="32" spans="1:15" s="16" customFormat="1" ht="17.25" customHeight="1" x14ac:dyDescent="0.25">
      <c r="A32" s="40" t="s">
        <v>69</v>
      </c>
      <c r="B32" s="2"/>
      <c r="C32" s="1">
        <v>450</v>
      </c>
      <c r="D32" s="1"/>
      <c r="E32" s="1"/>
      <c r="F32" s="11">
        <f t="shared" si="7"/>
        <v>0</v>
      </c>
      <c r="G32" s="95"/>
      <c r="H32" s="70"/>
      <c r="I32" s="71"/>
      <c r="J32" s="81"/>
      <c r="K32" s="83"/>
      <c r="L32" s="1"/>
      <c r="M32" s="11"/>
      <c r="N32" s="11"/>
      <c r="O32" s="1"/>
    </row>
    <row r="33" spans="1:15" ht="15.75" thickBot="1" x14ac:dyDescent="0.3">
      <c r="A33" s="41" t="s">
        <v>104</v>
      </c>
      <c r="B33" s="42">
        <f>SUM(B4:B32)-B31</f>
        <v>598845.79999999993</v>
      </c>
      <c r="C33" s="42">
        <f>SUM(C4:C32)</f>
        <v>80326</v>
      </c>
      <c r="D33" s="42">
        <f>SUM(D4:D32)-D31</f>
        <v>370235.89999999997</v>
      </c>
      <c r="E33" s="42">
        <f>SUM(E4:E32)-E31</f>
        <v>248408.69999999998</v>
      </c>
      <c r="F33" s="42">
        <f>SUM(F4:F32)-F31</f>
        <v>329626.83333333337</v>
      </c>
      <c r="G33" s="96">
        <f>SUM(G4:G32)</f>
        <v>368299.30000000005</v>
      </c>
      <c r="H33" s="70">
        <f t="shared" si="1"/>
        <v>111.73219615514715</v>
      </c>
      <c r="I33" s="71">
        <f>G33/D33*100</f>
        <v>99.476928088281042</v>
      </c>
      <c r="J33" s="81">
        <f>G33/F33*100</f>
        <v>111.73219615514715</v>
      </c>
      <c r="K33" s="85">
        <f>SUM(K4:K32)-K31</f>
        <v>587469.79999999993</v>
      </c>
      <c r="L33" s="66">
        <f t="shared" ref="L33:N33" si="10">SUM(L4:L32)-L31</f>
        <v>116861.1</v>
      </c>
      <c r="M33" s="66">
        <f t="shared" si="10"/>
        <v>38953.700000000004</v>
      </c>
      <c r="N33" s="66">
        <f t="shared" si="10"/>
        <v>37110.9</v>
      </c>
      <c r="O33" s="11">
        <f>M33/L33*100</f>
        <v>33.333333333333336</v>
      </c>
    </row>
    <row r="34" spans="1:15" ht="4.5" customHeight="1" x14ac:dyDescent="0.25">
      <c r="J34" s="11"/>
      <c r="K34" s="3"/>
      <c r="L34" s="1"/>
      <c r="M34" s="11"/>
      <c r="N34" s="11"/>
      <c r="O34" s="1"/>
    </row>
    <row r="35" spans="1:15" x14ac:dyDescent="0.25">
      <c r="A35" s="62" t="s">
        <v>73</v>
      </c>
      <c r="B35" s="12">
        <f>B33-B24-B17-B20-B21-B19-B18</f>
        <v>134718.49999999994</v>
      </c>
      <c r="C35" s="12">
        <f>C33-C24-C17</f>
        <v>31036.699999999997</v>
      </c>
      <c r="D35" s="12">
        <f>D33-D24-D17-D20-D21-D19-D18</f>
        <v>85839.199999999953</v>
      </c>
      <c r="E35" s="12">
        <f>E33-E24-E17-E21-E18</f>
        <v>58944.199999999983</v>
      </c>
      <c r="F35" s="12">
        <f>F33-F24-F17-F21</f>
        <v>76874.200000000012</v>
      </c>
      <c r="G35" s="97">
        <f>G33-G24-G17-G20-G21-G19-G18-G29-G30-G28</f>
        <v>74901.300000000061</v>
      </c>
      <c r="H35" s="70">
        <f t="shared" si="1"/>
        <v>97.433599309001011</v>
      </c>
      <c r="I35" s="71">
        <f>G35/D35*100</f>
        <v>87.257686464925229</v>
      </c>
      <c r="J35" s="11">
        <f>G35/F35*100</f>
        <v>97.433599309001011</v>
      </c>
      <c r="K35" s="81">
        <f>K33-K24-K17-K20-K21-K19-K18-K29-K30</f>
        <v>123342.49999999994</v>
      </c>
      <c r="L35" s="11">
        <f t="shared" ref="L35:N35" si="11">L33-L24-L17-L20-L21-L19-L18-L29-L30</f>
        <v>22128.800000000003</v>
      </c>
      <c r="M35" s="11">
        <f t="shared" si="11"/>
        <v>7376.2666666666664</v>
      </c>
      <c r="N35" s="11">
        <f t="shared" si="11"/>
        <v>5666.7000000000007</v>
      </c>
      <c r="O35" s="11">
        <f>M35/L35*100</f>
        <v>33.333333333333329</v>
      </c>
    </row>
    <row r="36" spans="1:15" x14ac:dyDescent="0.25">
      <c r="E36" s="12"/>
      <c r="F36" s="12"/>
      <c r="G36" s="97"/>
      <c r="H36" s="93"/>
      <c r="I36" s="3"/>
      <c r="J36" s="74"/>
      <c r="K36" s="3"/>
      <c r="L36" s="3"/>
      <c r="M36" s="12"/>
      <c r="N36" s="12"/>
    </row>
    <row r="37" spans="1:15" x14ac:dyDescent="0.25">
      <c r="B37" s="12"/>
      <c r="E37" s="12"/>
      <c r="F37" s="12"/>
      <c r="G37" s="97"/>
      <c r="H37" s="93"/>
      <c r="I37" s="3"/>
      <c r="J37" s="74"/>
    </row>
  </sheetData>
  <mergeCells count="1">
    <mergeCell ref="B1:I1"/>
  </mergeCells>
  <pageMargins left="0" right="0" top="0" bottom="0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opLeftCell="A25" zoomScale="145" zoomScaleNormal="145" workbookViewId="0">
      <selection activeCell="A32" sqref="A32:E32"/>
    </sheetView>
  </sheetViews>
  <sheetFormatPr defaultColWidth="9.140625" defaultRowHeight="14.25" x14ac:dyDescent="0.2"/>
  <cols>
    <col min="1" max="1" width="34.7109375" style="43" customWidth="1"/>
    <col min="2" max="2" width="9" style="43" customWidth="1"/>
    <col min="3" max="3" width="8.42578125" style="43" customWidth="1"/>
    <col min="4" max="4" width="9.140625" style="43" customWidth="1"/>
    <col min="5" max="5" width="9.7109375" style="43" customWidth="1"/>
    <col min="6" max="16384" width="9.140625" style="43"/>
  </cols>
  <sheetData>
    <row r="1" spans="1:5" x14ac:dyDescent="0.2">
      <c r="C1" s="126"/>
      <c r="D1" s="126"/>
      <c r="E1" s="126"/>
    </row>
    <row r="2" spans="1:5" x14ac:dyDescent="0.2">
      <c r="A2" s="73" t="s">
        <v>101</v>
      </c>
    </row>
    <row r="3" spans="1:5" ht="15" thickBot="1" x14ac:dyDescent="0.25"/>
    <row r="4" spans="1:5" ht="111" x14ac:dyDescent="0.2">
      <c r="A4" s="44" t="s">
        <v>8</v>
      </c>
      <c r="B4" s="45" t="s">
        <v>102</v>
      </c>
      <c r="C4" s="21" t="s">
        <v>114</v>
      </c>
      <c r="D4" s="46" t="s">
        <v>33</v>
      </c>
      <c r="E4" s="119" t="s">
        <v>115</v>
      </c>
    </row>
    <row r="5" spans="1:5" ht="52.5" customHeight="1" x14ac:dyDescent="0.2">
      <c r="A5" s="78" t="s">
        <v>37</v>
      </c>
      <c r="B5" s="98">
        <v>168891.6</v>
      </c>
      <c r="C5" s="98">
        <v>101340</v>
      </c>
      <c r="D5" s="99">
        <v>98153.7</v>
      </c>
      <c r="E5" s="47">
        <f>D5/C5*100</f>
        <v>96.855831853167558</v>
      </c>
    </row>
    <row r="6" spans="1:5" ht="35.25" customHeight="1" x14ac:dyDescent="0.2">
      <c r="A6" s="79" t="s">
        <v>38</v>
      </c>
      <c r="B6" s="98">
        <v>58107.9</v>
      </c>
      <c r="C6" s="98">
        <v>37608</v>
      </c>
      <c r="D6" s="99">
        <v>33748.5</v>
      </c>
      <c r="E6" s="47">
        <f>D6/C6*100</f>
        <v>89.737555839183145</v>
      </c>
    </row>
    <row r="7" spans="1:5" ht="38.25" x14ac:dyDescent="0.2">
      <c r="A7" s="79" t="s">
        <v>72</v>
      </c>
      <c r="B7" s="98">
        <v>42413.8</v>
      </c>
      <c r="C7" s="100">
        <v>11477.2</v>
      </c>
      <c r="D7" s="99">
        <v>8298.5</v>
      </c>
      <c r="E7" s="47">
        <f t="shared" ref="E7:E30" si="0">D7/C7*100</f>
        <v>72.304220541595512</v>
      </c>
    </row>
    <row r="8" spans="1:5" x14ac:dyDescent="0.2">
      <c r="A8" s="48" t="s">
        <v>70</v>
      </c>
      <c r="B8" s="98">
        <v>3700</v>
      </c>
      <c r="C8" s="98">
        <v>1800</v>
      </c>
      <c r="D8" s="99">
        <v>271</v>
      </c>
      <c r="E8" s="47">
        <f t="shared" si="0"/>
        <v>15.055555555555555</v>
      </c>
    </row>
    <row r="9" spans="1:5" x14ac:dyDescent="0.2">
      <c r="A9" s="48" t="s">
        <v>39</v>
      </c>
      <c r="B9" s="98">
        <v>14220</v>
      </c>
      <c r="C9" s="100">
        <v>7300</v>
      </c>
      <c r="D9" s="99">
        <v>4932.3</v>
      </c>
      <c r="E9" s="47">
        <f t="shared" si="0"/>
        <v>67.565753424657544</v>
      </c>
    </row>
    <row r="10" spans="1:5" x14ac:dyDescent="0.2">
      <c r="A10" s="48" t="s">
        <v>63</v>
      </c>
      <c r="B10" s="98">
        <v>1452</v>
      </c>
      <c r="C10" s="98">
        <v>1452</v>
      </c>
      <c r="D10" s="99">
        <v>1070</v>
      </c>
      <c r="E10" s="47">
        <f t="shared" si="0"/>
        <v>73.691460055096414</v>
      </c>
    </row>
    <row r="11" spans="1:5" x14ac:dyDescent="0.2">
      <c r="A11" s="48" t="s">
        <v>40</v>
      </c>
      <c r="B11" s="98">
        <v>19980</v>
      </c>
      <c r="C11" s="98">
        <v>14680</v>
      </c>
      <c r="D11" s="99">
        <v>14303</v>
      </c>
      <c r="E11" s="47">
        <f t="shared" si="0"/>
        <v>97.431880108991834</v>
      </c>
    </row>
    <row r="12" spans="1:5" ht="25.5" x14ac:dyDescent="0.2">
      <c r="A12" s="48" t="s">
        <v>41</v>
      </c>
      <c r="B12" s="98"/>
      <c r="C12" s="98"/>
      <c r="D12" s="98"/>
      <c r="E12" s="47"/>
    </row>
    <row r="13" spans="1:5" ht="25.5" x14ac:dyDescent="0.2">
      <c r="A13" s="48" t="s">
        <v>84</v>
      </c>
      <c r="B13" s="101">
        <v>0</v>
      </c>
      <c r="C13" s="101"/>
      <c r="D13" s="98">
        <v>-4858.6000000000004</v>
      </c>
      <c r="E13" s="47"/>
    </row>
    <row r="14" spans="1:5" x14ac:dyDescent="0.2">
      <c r="A14" s="49" t="s">
        <v>42</v>
      </c>
      <c r="B14" s="101">
        <v>12350</v>
      </c>
      <c r="C14" s="102">
        <v>7985</v>
      </c>
      <c r="D14" s="103">
        <v>6636.1</v>
      </c>
      <c r="E14" s="47">
        <f t="shared" si="0"/>
        <v>83.107075767063236</v>
      </c>
    </row>
    <row r="15" spans="1:5" x14ac:dyDescent="0.2">
      <c r="A15" s="48" t="s">
        <v>43</v>
      </c>
      <c r="B15" s="104">
        <v>41624</v>
      </c>
      <c r="C15" s="99">
        <v>38824</v>
      </c>
      <c r="D15" s="99">
        <v>7254.8</v>
      </c>
      <c r="E15" s="47">
        <f t="shared" si="0"/>
        <v>18.68637955903565</v>
      </c>
    </row>
    <row r="16" spans="1:5" x14ac:dyDescent="0.2">
      <c r="A16" s="49" t="s">
        <v>44</v>
      </c>
      <c r="B16" s="104">
        <v>70330</v>
      </c>
      <c r="C16" s="99">
        <v>66340</v>
      </c>
      <c r="D16" s="99">
        <v>11704.9</v>
      </c>
      <c r="E16" s="47">
        <f t="shared" si="0"/>
        <v>17.643804642749473</v>
      </c>
    </row>
    <row r="17" spans="1:5" ht="38.25" x14ac:dyDescent="0.2">
      <c r="A17" s="50" t="s">
        <v>45</v>
      </c>
      <c r="B17" s="105">
        <v>9070.9</v>
      </c>
      <c r="C17" s="105">
        <v>55550</v>
      </c>
      <c r="D17" s="99">
        <v>690.5</v>
      </c>
      <c r="E17" s="47">
        <f t="shared" si="0"/>
        <v>1.243024302430243</v>
      </c>
    </row>
    <row r="18" spans="1:5" ht="25.5" x14ac:dyDescent="0.2">
      <c r="A18" s="50" t="s">
        <v>76</v>
      </c>
      <c r="B18" s="105">
        <v>1500</v>
      </c>
      <c r="C18" s="105">
        <v>1500</v>
      </c>
      <c r="D18" s="99">
        <v>0</v>
      </c>
      <c r="E18" s="47">
        <f t="shared" si="0"/>
        <v>0</v>
      </c>
    </row>
    <row r="19" spans="1:5" x14ac:dyDescent="0.2">
      <c r="A19" s="50" t="s">
        <v>46</v>
      </c>
      <c r="B19" s="106">
        <v>36702.300000000003</v>
      </c>
      <c r="C19" s="104">
        <v>14300</v>
      </c>
      <c r="D19" s="99">
        <v>14263.9</v>
      </c>
      <c r="E19" s="47">
        <f t="shared" si="0"/>
        <v>99.747552447552451</v>
      </c>
    </row>
    <row r="20" spans="1:5" x14ac:dyDescent="0.2">
      <c r="A20" s="50" t="s">
        <v>47</v>
      </c>
      <c r="B20" s="107">
        <v>16600</v>
      </c>
      <c r="C20" s="108">
        <v>13500</v>
      </c>
      <c r="D20" s="109">
        <v>13316</v>
      </c>
      <c r="E20" s="47">
        <f t="shared" si="0"/>
        <v>98.637037037037032</v>
      </c>
    </row>
    <row r="21" spans="1:5" ht="25.5" x14ac:dyDescent="0.2">
      <c r="A21" s="51" t="s">
        <v>64</v>
      </c>
      <c r="B21" s="107">
        <v>62992</v>
      </c>
      <c r="C21" s="110">
        <v>28751</v>
      </c>
      <c r="D21" s="109">
        <v>27250.3</v>
      </c>
      <c r="E21" s="47">
        <f t="shared" si="0"/>
        <v>94.780355465896832</v>
      </c>
    </row>
    <row r="22" spans="1:5" ht="25.5" x14ac:dyDescent="0.2">
      <c r="A22" s="51" t="s">
        <v>48</v>
      </c>
      <c r="B22" s="111">
        <v>4600</v>
      </c>
      <c r="C22" s="100">
        <v>3600</v>
      </c>
      <c r="D22" s="99">
        <v>1400.2</v>
      </c>
      <c r="E22" s="47">
        <f t="shared" si="0"/>
        <v>38.894444444444446</v>
      </c>
    </row>
    <row r="23" spans="1:5" ht="25.5" x14ac:dyDescent="0.2">
      <c r="A23" s="52" t="s">
        <v>54</v>
      </c>
      <c r="B23" s="101">
        <v>1000</v>
      </c>
      <c r="C23" s="101">
        <v>1000</v>
      </c>
      <c r="D23" s="103">
        <v>448.2</v>
      </c>
      <c r="E23" s="47">
        <f t="shared" si="0"/>
        <v>44.82</v>
      </c>
    </row>
    <row r="24" spans="1:5" x14ac:dyDescent="0.2">
      <c r="A24" s="49" t="s">
        <v>49</v>
      </c>
      <c r="B24" s="101">
        <v>35495</v>
      </c>
      <c r="C24" s="101">
        <v>27100</v>
      </c>
      <c r="D24" s="103">
        <v>27056</v>
      </c>
      <c r="E24" s="47">
        <f t="shared" si="0"/>
        <v>99.837638376383765</v>
      </c>
    </row>
    <row r="25" spans="1:5" x14ac:dyDescent="0.2">
      <c r="A25" s="53" t="s">
        <v>53</v>
      </c>
      <c r="B25" s="104">
        <v>3800</v>
      </c>
      <c r="C25" s="104">
        <v>3300</v>
      </c>
      <c r="D25" s="104">
        <v>1615</v>
      </c>
      <c r="E25" s="47">
        <f t="shared" si="0"/>
        <v>48.939393939393938</v>
      </c>
    </row>
    <row r="26" spans="1:5" x14ac:dyDescent="0.2">
      <c r="A26" s="53" t="s">
        <v>55</v>
      </c>
      <c r="B26" s="104">
        <v>1310</v>
      </c>
      <c r="C26" s="104">
        <v>1012.5</v>
      </c>
      <c r="D26" s="112">
        <v>601.29999999999995</v>
      </c>
      <c r="E26" s="47">
        <f t="shared" si="0"/>
        <v>59.38765432098765</v>
      </c>
    </row>
    <row r="27" spans="1:5" x14ac:dyDescent="0.2">
      <c r="A27" s="53" t="s">
        <v>75</v>
      </c>
      <c r="B27" s="104">
        <v>10600</v>
      </c>
      <c r="C27" s="104">
        <v>7875</v>
      </c>
      <c r="D27" s="112">
        <v>7217.4</v>
      </c>
      <c r="E27" s="47">
        <f t="shared" si="0"/>
        <v>91.649523809523799</v>
      </c>
    </row>
    <row r="28" spans="1:5" x14ac:dyDescent="0.2">
      <c r="A28" s="50" t="s">
        <v>61</v>
      </c>
      <c r="B28" s="105">
        <v>1020</v>
      </c>
      <c r="C28" s="105">
        <v>610</v>
      </c>
      <c r="D28" s="109">
        <v>5</v>
      </c>
      <c r="E28" s="47">
        <f t="shared" si="0"/>
        <v>0.81967213114754101</v>
      </c>
    </row>
    <row r="29" spans="1:5" ht="25.5" x14ac:dyDescent="0.2">
      <c r="A29" s="54" t="s">
        <v>50</v>
      </c>
      <c r="B29" s="110">
        <v>3500</v>
      </c>
      <c r="C29" s="113">
        <v>1510</v>
      </c>
      <c r="D29" s="99">
        <v>1510</v>
      </c>
      <c r="E29" s="47">
        <f t="shared" si="0"/>
        <v>100</v>
      </c>
    </row>
    <row r="30" spans="1:5" ht="15" x14ac:dyDescent="0.2">
      <c r="A30" s="49" t="s">
        <v>51</v>
      </c>
      <c r="B30" s="114">
        <v>40363</v>
      </c>
      <c r="C30" s="113">
        <f>Лист3!C37</f>
        <v>25471.9</v>
      </c>
      <c r="D30" s="103"/>
      <c r="E30" s="47">
        <f t="shared" si="0"/>
        <v>0</v>
      </c>
    </row>
    <row r="31" spans="1:5" ht="15.75" thickBot="1" x14ac:dyDescent="0.25">
      <c r="A31" s="75"/>
      <c r="B31" s="13"/>
      <c r="C31" s="80"/>
      <c r="D31" s="76"/>
      <c r="E31" s="77"/>
    </row>
    <row r="32" spans="1:5" ht="15" thickBot="1" x14ac:dyDescent="0.25">
      <c r="A32" s="55" t="s">
        <v>32</v>
      </c>
      <c r="B32" s="56">
        <f>SUM(B5:B30)</f>
        <v>661622.5</v>
      </c>
      <c r="C32" s="64">
        <f>SUM(C5:C30)</f>
        <v>473886.60000000003</v>
      </c>
      <c r="D32" s="64">
        <f>SUM(D5:D30)</f>
        <v>276888</v>
      </c>
      <c r="E32" s="47">
        <f>D32/C32*100</f>
        <v>58.429168497273395</v>
      </c>
    </row>
    <row r="34" spans="1:5" x14ac:dyDescent="0.2">
      <c r="B34" s="65"/>
      <c r="C34" s="65"/>
      <c r="D34" s="65"/>
      <c r="E34" s="65"/>
    </row>
    <row r="35" spans="1:5" x14ac:dyDescent="0.2">
      <c r="A35" s="57"/>
      <c r="B35" s="58"/>
      <c r="C35" s="58"/>
      <c r="D35" s="58"/>
      <c r="E35" s="59"/>
    </row>
    <row r="36" spans="1:5" x14ac:dyDescent="0.2">
      <c r="A36" s="57"/>
      <c r="B36" s="58"/>
      <c r="C36" s="58"/>
      <c r="D36" s="60"/>
      <c r="E36" s="61"/>
    </row>
    <row r="37" spans="1:5" x14ac:dyDescent="0.2">
      <c r="A37" s="57"/>
      <c r="B37" s="58"/>
      <c r="C37" s="58"/>
      <c r="D37" s="60"/>
      <c r="E37" s="61"/>
    </row>
    <row r="38" spans="1:5" x14ac:dyDescent="0.2">
      <c r="A38" s="57"/>
      <c r="B38" s="58"/>
      <c r="C38" s="58"/>
      <c r="D38" s="60"/>
      <c r="E38" s="61"/>
    </row>
    <row r="39" spans="1:5" x14ac:dyDescent="0.2">
      <c r="A39" s="57"/>
      <c r="B39" s="58"/>
      <c r="C39" s="58"/>
      <c r="D39" s="59"/>
      <c r="E39" s="59"/>
    </row>
    <row r="40" spans="1:5" x14ac:dyDescent="0.2">
      <c r="A40" s="57"/>
      <c r="B40" s="58"/>
      <c r="C40" s="58"/>
      <c r="D40" s="59"/>
      <c r="E40" s="59"/>
    </row>
    <row r="41" spans="1:5" x14ac:dyDescent="0.2">
      <c r="A41" s="57"/>
      <c r="B41" s="58"/>
      <c r="C41" s="58"/>
      <c r="D41" s="59"/>
      <c r="E41" s="59"/>
    </row>
    <row r="42" spans="1:5" x14ac:dyDescent="0.2">
      <c r="A42" s="57"/>
      <c r="B42" s="58"/>
      <c r="C42" s="58"/>
      <c r="D42" s="59"/>
      <c r="E42" s="59"/>
    </row>
    <row r="43" spans="1:5" x14ac:dyDescent="0.2">
      <c r="A43" s="57"/>
      <c r="B43" s="59"/>
      <c r="C43" s="60"/>
      <c r="D43" s="59"/>
      <c r="E43" s="61"/>
    </row>
    <row r="44" spans="1:5" x14ac:dyDescent="0.2">
      <c r="A44" s="57"/>
      <c r="B44" s="58"/>
      <c r="C44" s="58"/>
      <c r="D44" s="59"/>
      <c r="E44" s="59"/>
    </row>
    <row r="45" spans="1:5" x14ac:dyDescent="0.2">
      <c r="A45" s="57"/>
      <c r="B45" s="58"/>
      <c r="C45" s="58"/>
      <c r="D45" s="59"/>
      <c r="E45" s="61"/>
    </row>
    <row r="46" spans="1:5" x14ac:dyDescent="0.2">
      <c r="A46" s="57"/>
      <c r="B46" s="58"/>
      <c r="C46" s="58"/>
      <c r="D46" s="59"/>
      <c r="E46" s="61"/>
    </row>
    <row r="47" spans="1:5" x14ac:dyDescent="0.2">
      <c r="A47" s="57"/>
      <c r="B47" s="58"/>
      <c r="C47" s="58"/>
      <c r="D47" s="59"/>
      <c r="E47" s="61"/>
    </row>
  </sheetData>
  <mergeCells count="1">
    <mergeCell ref="C1:E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tabSelected="1" zoomScale="130" zoomScaleNormal="130" workbookViewId="0">
      <selection activeCell="A4" sqref="A4:F45"/>
    </sheetView>
  </sheetViews>
  <sheetFormatPr defaultRowHeight="15" x14ac:dyDescent="0.25"/>
  <cols>
    <col min="1" max="1" width="39.140625" customWidth="1"/>
    <col min="2" max="2" width="9.7109375" customWidth="1"/>
    <col min="3" max="3" width="10.42578125" customWidth="1"/>
    <col min="4" max="4" width="0.140625" style="16" customWidth="1"/>
    <col min="5" max="5" width="10.85546875" customWidth="1"/>
    <col min="6" max="6" width="12.140625" customWidth="1"/>
    <col min="7" max="7" width="10.140625" customWidth="1"/>
    <col min="8" max="8" width="11" customWidth="1"/>
  </cols>
  <sheetData>
    <row r="1" spans="1:6" x14ac:dyDescent="0.25">
      <c r="A1" t="s">
        <v>108</v>
      </c>
      <c r="C1" s="125"/>
      <c r="D1" s="125"/>
      <c r="E1" s="125"/>
      <c r="F1" s="125"/>
    </row>
    <row r="2" spans="1:6" x14ac:dyDescent="0.25">
      <c r="A2" s="34" t="s">
        <v>97</v>
      </c>
    </row>
    <row r="3" spans="1:6" ht="15.75" thickBot="1" x14ac:dyDescent="0.3"/>
    <row r="4" spans="1:6" ht="105" x14ac:dyDescent="0.25">
      <c r="A4" s="25" t="s">
        <v>8</v>
      </c>
      <c r="B4" s="115" t="s">
        <v>99</v>
      </c>
      <c r="C4" s="69" t="s">
        <v>114</v>
      </c>
      <c r="D4" s="69" t="s">
        <v>98</v>
      </c>
      <c r="E4" s="122" t="s">
        <v>33</v>
      </c>
      <c r="F4" s="119" t="s">
        <v>115</v>
      </c>
    </row>
    <row r="5" spans="1:6" ht="30" customHeight="1" x14ac:dyDescent="0.25">
      <c r="A5" s="27" t="s">
        <v>9</v>
      </c>
      <c r="B5" s="87">
        <v>168182.39999999999</v>
      </c>
      <c r="C5" s="9">
        <v>109000</v>
      </c>
      <c r="D5" s="8"/>
      <c r="E5" s="9">
        <v>108521</v>
      </c>
      <c r="F5" s="120">
        <f>E5/C5*100</f>
        <v>99.560550458715596</v>
      </c>
    </row>
    <row r="6" spans="1:6" ht="30" x14ac:dyDescent="0.25">
      <c r="A6" s="27" t="s">
        <v>10</v>
      </c>
      <c r="B6" s="87">
        <v>17160</v>
      </c>
      <c r="C6" s="9">
        <v>10600</v>
      </c>
      <c r="D6" s="9"/>
      <c r="E6" s="9">
        <v>9878.7999999999993</v>
      </c>
      <c r="F6" s="120">
        <f t="shared" ref="F6:F44" si="0">E6/C6*100</f>
        <v>93.19622641509433</v>
      </c>
    </row>
    <row r="7" spans="1:6" ht="30" x14ac:dyDescent="0.25">
      <c r="A7" s="27" t="s">
        <v>11</v>
      </c>
      <c r="B7" s="87">
        <v>240</v>
      </c>
      <c r="C7" s="9">
        <v>180</v>
      </c>
      <c r="D7" s="9"/>
      <c r="E7" s="9">
        <v>28.9</v>
      </c>
      <c r="F7" s="120">
        <f t="shared" si="0"/>
        <v>16.055555555555554</v>
      </c>
    </row>
    <row r="8" spans="1:6" x14ac:dyDescent="0.25">
      <c r="A8" s="27" t="s">
        <v>12</v>
      </c>
      <c r="B8" s="87">
        <v>2380</v>
      </c>
      <c r="C8" s="9">
        <v>1335</v>
      </c>
      <c r="D8" s="9"/>
      <c r="E8" s="9">
        <v>653.6</v>
      </c>
      <c r="F8" s="120">
        <f t="shared" si="0"/>
        <v>48.958801498127343</v>
      </c>
    </row>
    <row r="9" spans="1:6" x14ac:dyDescent="0.25">
      <c r="A9" s="27" t="s">
        <v>13</v>
      </c>
      <c r="B9" s="87">
        <v>310</v>
      </c>
      <c r="C9" s="9">
        <v>230</v>
      </c>
      <c r="D9" s="9"/>
      <c r="E9" s="9">
        <v>183</v>
      </c>
      <c r="F9" s="120">
        <f t="shared" si="0"/>
        <v>79.565217391304344</v>
      </c>
    </row>
    <row r="10" spans="1:6" s="16" customFormat="1" ht="45" x14ac:dyDescent="0.25">
      <c r="A10" s="27" t="s">
        <v>67</v>
      </c>
      <c r="B10" s="87">
        <v>1390</v>
      </c>
      <c r="C10" s="9">
        <v>820</v>
      </c>
      <c r="D10" s="91"/>
      <c r="E10" s="9">
        <v>811</v>
      </c>
      <c r="F10" s="120">
        <f t="shared" si="0"/>
        <v>98.902439024390247</v>
      </c>
    </row>
    <row r="11" spans="1:6" ht="14.25" customHeight="1" x14ac:dyDescent="0.25">
      <c r="A11" s="27" t="s">
        <v>14</v>
      </c>
      <c r="B11" s="87">
        <v>1800</v>
      </c>
      <c r="C11" s="9">
        <v>900</v>
      </c>
      <c r="D11" s="9"/>
      <c r="E11" s="9">
        <v>324</v>
      </c>
      <c r="F11" s="120">
        <f t="shared" si="0"/>
        <v>36</v>
      </c>
    </row>
    <row r="12" spans="1:6" s="16" customFormat="1" ht="30" hidden="1" x14ac:dyDescent="0.25">
      <c r="A12" s="27" t="s">
        <v>82</v>
      </c>
      <c r="B12" s="116"/>
      <c r="C12" s="9"/>
      <c r="D12" s="9"/>
      <c r="E12" s="9"/>
      <c r="F12" s="120" t="e">
        <f t="shared" si="0"/>
        <v>#DIV/0!</v>
      </c>
    </row>
    <row r="13" spans="1:6" s="16" customFormat="1" hidden="1" x14ac:dyDescent="0.25">
      <c r="A13" s="28" t="s">
        <v>83</v>
      </c>
      <c r="B13" s="116"/>
      <c r="C13" s="9"/>
      <c r="D13" s="9"/>
      <c r="E13" s="9"/>
      <c r="F13" s="120" t="e">
        <f t="shared" si="0"/>
        <v>#DIV/0!</v>
      </c>
    </row>
    <row r="14" spans="1:6" ht="34.9" customHeight="1" x14ac:dyDescent="0.25">
      <c r="A14" s="28" t="s">
        <v>15</v>
      </c>
      <c r="B14" s="116">
        <v>1628</v>
      </c>
      <c r="C14" s="9">
        <v>1348</v>
      </c>
      <c r="D14" s="9"/>
      <c r="E14" s="9">
        <v>712</v>
      </c>
      <c r="F14" s="120">
        <f t="shared" si="0"/>
        <v>52.818991097922854</v>
      </c>
    </row>
    <row r="15" spans="1:6" ht="25.15" customHeight="1" x14ac:dyDescent="0.25">
      <c r="A15" s="28" t="s">
        <v>35</v>
      </c>
      <c r="B15" s="117">
        <v>600</v>
      </c>
      <c r="C15" s="9">
        <v>185</v>
      </c>
      <c r="D15" s="33"/>
      <c r="E15" s="9">
        <v>181</v>
      </c>
      <c r="F15" s="120">
        <f t="shared" si="0"/>
        <v>97.837837837837839</v>
      </c>
    </row>
    <row r="16" spans="1:6" ht="28.9" customHeight="1" x14ac:dyDescent="0.25">
      <c r="A16" s="29" t="s">
        <v>16</v>
      </c>
      <c r="B16" s="117">
        <v>800</v>
      </c>
      <c r="C16" s="9">
        <v>500</v>
      </c>
      <c r="D16" s="9"/>
      <c r="E16" s="9">
        <v>200.4</v>
      </c>
      <c r="F16" s="120">
        <f t="shared" si="0"/>
        <v>40.08</v>
      </c>
    </row>
    <row r="17" spans="1:9" s="16" customFormat="1" ht="28.9" customHeight="1" x14ac:dyDescent="0.25">
      <c r="A17" s="29" t="s">
        <v>56</v>
      </c>
      <c r="B17" s="117">
        <v>4200</v>
      </c>
      <c r="C17" s="9">
        <v>1500</v>
      </c>
      <c r="D17" s="9"/>
      <c r="E17" s="9">
        <v>997.5</v>
      </c>
      <c r="F17" s="120">
        <f t="shared" si="0"/>
        <v>66.5</v>
      </c>
    </row>
    <row r="18" spans="1:9" ht="28.9" customHeight="1" x14ac:dyDescent="0.25">
      <c r="A18" s="29" t="s">
        <v>52</v>
      </c>
      <c r="B18" s="117">
        <v>800</v>
      </c>
      <c r="C18" s="9">
        <v>450</v>
      </c>
      <c r="D18" s="9"/>
      <c r="E18" s="9">
        <v>433.7</v>
      </c>
      <c r="F18" s="120">
        <f t="shared" si="0"/>
        <v>96.37777777777778</v>
      </c>
    </row>
    <row r="19" spans="1:9" ht="37.9" customHeight="1" x14ac:dyDescent="0.25">
      <c r="A19" s="30" t="s">
        <v>36</v>
      </c>
      <c r="B19" s="117">
        <v>17960</v>
      </c>
      <c r="C19" s="9">
        <v>11347.5</v>
      </c>
      <c r="D19" s="9"/>
      <c r="E19" s="9">
        <v>7834</v>
      </c>
      <c r="F19" s="120">
        <f t="shared" si="0"/>
        <v>69.037232870676362</v>
      </c>
      <c r="I19" s="12"/>
    </row>
    <row r="20" spans="1:9" ht="30" x14ac:dyDescent="0.25">
      <c r="A20" s="30" t="s">
        <v>17</v>
      </c>
      <c r="B20" s="118">
        <v>16170</v>
      </c>
      <c r="C20" s="9">
        <v>7250</v>
      </c>
      <c r="D20" s="9"/>
      <c r="E20" s="9">
        <v>6937.8</v>
      </c>
      <c r="F20" s="120">
        <f t="shared" si="0"/>
        <v>95.693793103448272</v>
      </c>
    </row>
    <row r="21" spans="1:9" ht="30" x14ac:dyDescent="0.25">
      <c r="A21" s="26" t="s">
        <v>18</v>
      </c>
      <c r="B21" s="87">
        <v>35494.5</v>
      </c>
      <c r="C21" s="9">
        <v>11000</v>
      </c>
      <c r="D21" s="9"/>
      <c r="E21" s="9">
        <v>7782.2</v>
      </c>
      <c r="F21" s="120">
        <f t="shared" si="0"/>
        <v>70.74727272727273</v>
      </c>
    </row>
    <row r="22" spans="1:9" ht="45" x14ac:dyDescent="0.25">
      <c r="A22" s="27" t="s">
        <v>19</v>
      </c>
      <c r="B22" s="87">
        <v>3700</v>
      </c>
      <c r="C22" s="9">
        <v>2000</v>
      </c>
      <c r="D22" s="9"/>
      <c r="E22" s="9">
        <v>1981.1</v>
      </c>
      <c r="F22" s="120">
        <f t="shared" si="0"/>
        <v>99.054999999999993</v>
      </c>
      <c r="I22" s="12"/>
    </row>
    <row r="23" spans="1:9" ht="30" x14ac:dyDescent="0.25">
      <c r="A23" s="27" t="s">
        <v>20</v>
      </c>
      <c r="B23" s="87">
        <v>2200</v>
      </c>
      <c r="C23" s="9">
        <v>2400</v>
      </c>
      <c r="D23" s="91"/>
      <c r="E23" s="9">
        <v>1044.5</v>
      </c>
      <c r="F23" s="120">
        <f t="shared" si="0"/>
        <v>43.520833333333329</v>
      </c>
    </row>
    <row r="24" spans="1:9" x14ac:dyDescent="0.25">
      <c r="A24" s="27" t="s">
        <v>21</v>
      </c>
      <c r="B24" s="87">
        <v>23900</v>
      </c>
      <c r="C24" s="9">
        <v>15800</v>
      </c>
      <c r="D24" s="9"/>
      <c r="E24" s="9">
        <v>15520.6</v>
      </c>
      <c r="F24" s="120">
        <f t="shared" si="0"/>
        <v>98.231645569620255</v>
      </c>
    </row>
    <row r="25" spans="1:9" ht="30" x14ac:dyDescent="0.25">
      <c r="A25" s="27" t="s">
        <v>22</v>
      </c>
      <c r="B25" s="87">
        <v>3240</v>
      </c>
      <c r="C25" s="9">
        <v>1980</v>
      </c>
      <c r="D25" s="9"/>
      <c r="E25" s="9">
        <v>852.8</v>
      </c>
      <c r="F25" s="120">
        <f t="shared" si="0"/>
        <v>43.070707070707073</v>
      </c>
    </row>
    <row r="26" spans="1:9" ht="30" x14ac:dyDescent="0.25">
      <c r="A26" s="27" t="s">
        <v>23</v>
      </c>
      <c r="B26" s="87">
        <v>20162.5</v>
      </c>
      <c r="C26" s="9">
        <v>9950</v>
      </c>
      <c r="D26" s="9"/>
      <c r="E26" s="9">
        <v>4773.8</v>
      </c>
      <c r="F26" s="120">
        <f t="shared" si="0"/>
        <v>47.97788944723618</v>
      </c>
    </row>
    <row r="27" spans="1:9" ht="60" x14ac:dyDescent="0.25">
      <c r="A27" s="27" t="s">
        <v>24</v>
      </c>
      <c r="B27" s="87">
        <v>70845</v>
      </c>
      <c r="C27" s="9">
        <v>55716.6</v>
      </c>
      <c r="D27" s="9"/>
      <c r="E27" s="9">
        <v>55716.6</v>
      </c>
      <c r="F27" s="120">
        <f t="shared" si="0"/>
        <v>100</v>
      </c>
      <c r="G27" s="13"/>
    </row>
    <row r="28" spans="1:9" s="16" customFormat="1" x14ac:dyDescent="0.25">
      <c r="A28" s="27" t="s">
        <v>89</v>
      </c>
      <c r="B28" s="87">
        <v>2000</v>
      </c>
      <c r="C28" s="9">
        <v>1500</v>
      </c>
      <c r="D28" s="91"/>
      <c r="E28" s="9">
        <v>0</v>
      </c>
      <c r="F28" s="120">
        <f t="shared" si="0"/>
        <v>0</v>
      </c>
      <c r="G28" s="13"/>
    </row>
    <row r="29" spans="1:9" x14ac:dyDescent="0.25">
      <c r="A29" s="27" t="s">
        <v>25</v>
      </c>
      <c r="B29" s="87">
        <v>5450</v>
      </c>
      <c r="C29" s="9">
        <v>4800</v>
      </c>
      <c r="D29" s="9"/>
      <c r="E29" s="9">
        <v>2685.6</v>
      </c>
      <c r="F29" s="120">
        <f t="shared" si="0"/>
        <v>55.95</v>
      </c>
    </row>
    <row r="30" spans="1:9" s="16" customFormat="1" ht="45" x14ac:dyDescent="0.25">
      <c r="A30" s="27" t="s">
        <v>91</v>
      </c>
      <c r="B30" s="87">
        <v>300</v>
      </c>
      <c r="C30" s="9">
        <v>0</v>
      </c>
      <c r="D30" s="9"/>
      <c r="E30" s="9">
        <v>0</v>
      </c>
      <c r="F30" s="120"/>
    </row>
    <row r="31" spans="1:9" s="16" customFormat="1" ht="45" x14ac:dyDescent="0.25">
      <c r="A31" s="27" t="s">
        <v>90</v>
      </c>
      <c r="B31" s="87">
        <v>1452</v>
      </c>
      <c r="C31" s="9">
        <v>1452</v>
      </c>
      <c r="D31" s="91"/>
      <c r="E31" s="9">
        <v>1070</v>
      </c>
      <c r="F31" s="120">
        <f t="shared" si="0"/>
        <v>73.691460055096414</v>
      </c>
    </row>
    <row r="32" spans="1:9" s="16" customFormat="1" x14ac:dyDescent="0.25">
      <c r="A32" s="27">
        <v>4655</v>
      </c>
      <c r="B32" s="87">
        <v>1200</v>
      </c>
      <c r="C32" s="9">
        <v>1200</v>
      </c>
      <c r="D32" s="91"/>
      <c r="E32" s="9">
        <v>1200</v>
      </c>
      <c r="F32" s="120">
        <f t="shared" si="0"/>
        <v>100</v>
      </c>
    </row>
    <row r="33" spans="1:6" s="16" customFormat="1" ht="30" x14ac:dyDescent="0.25">
      <c r="A33" s="27" t="s">
        <v>65</v>
      </c>
      <c r="B33" s="87">
        <v>6900</v>
      </c>
      <c r="C33" s="9">
        <v>6900</v>
      </c>
      <c r="D33" s="91"/>
      <c r="E33" s="9">
        <v>5800</v>
      </c>
      <c r="F33" s="120">
        <f t="shared" si="0"/>
        <v>84.05797101449275</v>
      </c>
    </row>
    <row r="34" spans="1:6" x14ac:dyDescent="0.25">
      <c r="A34" s="27" t="s">
        <v>26</v>
      </c>
      <c r="B34" s="87">
        <v>5000</v>
      </c>
      <c r="C34" s="9">
        <v>2450</v>
      </c>
      <c r="D34" s="9"/>
      <c r="E34" s="9">
        <v>1615</v>
      </c>
      <c r="F34" s="120">
        <f t="shared" si="0"/>
        <v>65.91836734693878</v>
      </c>
    </row>
    <row r="35" spans="1:6" ht="45" x14ac:dyDescent="0.25">
      <c r="A35" s="27" t="s">
        <v>27</v>
      </c>
      <c r="B35" s="87">
        <v>450</v>
      </c>
      <c r="C35" s="9">
        <v>150</v>
      </c>
      <c r="D35" s="9"/>
      <c r="E35" s="9">
        <v>125</v>
      </c>
      <c r="F35" s="120">
        <f t="shared" si="0"/>
        <v>83.333333333333343</v>
      </c>
    </row>
    <row r="36" spans="1:6" x14ac:dyDescent="0.25">
      <c r="A36" s="27" t="s">
        <v>28</v>
      </c>
      <c r="B36" s="87">
        <v>5520</v>
      </c>
      <c r="C36" s="9">
        <v>4135</v>
      </c>
      <c r="D36" s="9"/>
      <c r="E36" s="9">
        <v>1576.8</v>
      </c>
      <c r="F36" s="120">
        <f t="shared" si="0"/>
        <v>38.133010882708582</v>
      </c>
    </row>
    <row r="37" spans="1:6" s="34" customFormat="1" ht="30" x14ac:dyDescent="0.25">
      <c r="A37" s="32" t="s">
        <v>29</v>
      </c>
      <c r="B37" s="88">
        <f>Лист2!B30</f>
        <v>40363</v>
      </c>
      <c r="C37" s="9">
        <f>9188.4+16283.5</f>
        <v>25471.9</v>
      </c>
      <c r="D37" s="9"/>
      <c r="E37" s="9"/>
      <c r="F37" s="120">
        <f t="shared" si="0"/>
        <v>0</v>
      </c>
    </row>
    <row r="38" spans="1:6" s="34" customFormat="1" ht="30" x14ac:dyDescent="0.25">
      <c r="A38" s="27" t="s">
        <v>66</v>
      </c>
      <c r="B38" s="88">
        <v>91894.9</v>
      </c>
      <c r="C38" s="9">
        <v>87464</v>
      </c>
      <c r="D38" s="9"/>
      <c r="E38" s="9">
        <v>9063.9599999999991</v>
      </c>
      <c r="F38" s="120">
        <f t="shared" si="0"/>
        <v>10.363075093752858</v>
      </c>
    </row>
    <row r="39" spans="1:6" ht="30" x14ac:dyDescent="0.25">
      <c r="A39" s="27" t="s">
        <v>30</v>
      </c>
      <c r="B39" s="116">
        <v>72905.100000000006</v>
      </c>
      <c r="C39" s="9">
        <f>72905-182.4</f>
        <v>72722.600000000006</v>
      </c>
      <c r="D39" s="9"/>
      <c r="E39" s="9">
        <v>26850.3</v>
      </c>
      <c r="F39" s="120">
        <f t="shared" si="0"/>
        <v>36.921534708605023</v>
      </c>
    </row>
    <row r="40" spans="1:6" ht="25.9" customHeight="1" x14ac:dyDescent="0.25">
      <c r="A40" s="124" t="s">
        <v>31</v>
      </c>
      <c r="B40" s="8">
        <v>18656</v>
      </c>
      <c r="C40" s="9">
        <v>7280</v>
      </c>
      <c r="D40" s="9"/>
      <c r="E40" s="9">
        <v>4311.6400000000003</v>
      </c>
      <c r="F40" s="120">
        <f t="shared" si="0"/>
        <v>59.225824175824179</v>
      </c>
    </row>
    <row r="41" spans="1:6" s="16" customFormat="1" ht="25.9" customHeight="1" x14ac:dyDescent="0.25">
      <c r="A41" s="124" t="s">
        <v>71</v>
      </c>
      <c r="B41" s="8">
        <v>5789.1</v>
      </c>
      <c r="C41" s="9">
        <v>5789</v>
      </c>
      <c r="D41" s="9"/>
      <c r="E41" s="9"/>
      <c r="F41" s="120">
        <f t="shared" si="0"/>
        <v>0</v>
      </c>
    </row>
    <row r="42" spans="1:6" s="16" customFormat="1" ht="25.9" customHeight="1" x14ac:dyDescent="0.25">
      <c r="A42" s="124" t="s">
        <v>81</v>
      </c>
      <c r="B42" s="9">
        <v>0</v>
      </c>
      <c r="C42" s="9">
        <v>0</v>
      </c>
      <c r="D42" s="9"/>
      <c r="E42" s="9">
        <v>0</v>
      </c>
      <c r="F42" s="120" t="e">
        <f t="shared" si="0"/>
        <v>#DIV/0!</v>
      </c>
    </row>
    <row r="43" spans="1:6" ht="30" x14ac:dyDescent="0.25">
      <c r="A43" s="124" t="s">
        <v>62</v>
      </c>
      <c r="B43" s="9">
        <v>10580</v>
      </c>
      <c r="C43" s="9">
        <v>8080</v>
      </c>
      <c r="D43" s="9"/>
      <c r="E43" s="9">
        <v>2080</v>
      </c>
      <c r="F43" s="120">
        <f t="shared" si="0"/>
        <v>25.742574257425744</v>
      </c>
    </row>
    <row r="44" spans="1:6" ht="30.75" thickBot="1" x14ac:dyDescent="0.3">
      <c r="A44" s="31" t="s">
        <v>34</v>
      </c>
      <c r="B44" s="89"/>
      <c r="C44" s="1">
        <v>0</v>
      </c>
      <c r="D44" s="1"/>
      <c r="E44" s="9">
        <v>-4858.6000000000004</v>
      </c>
      <c r="F44" s="121" t="e">
        <f t="shared" si="0"/>
        <v>#DIV/0!</v>
      </c>
    </row>
    <row r="45" spans="1:6" ht="15.75" thickBot="1" x14ac:dyDescent="0.3">
      <c r="A45" s="10" t="s">
        <v>32</v>
      </c>
      <c r="B45" s="90">
        <f>SUM(B5:B44)</f>
        <v>661622.5</v>
      </c>
      <c r="C45" s="92">
        <f>SUM(C5:C44)</f>
        <v>473886.6</v>
      </c>
      <c r="D45" s="92"/>
      <c r="E45" s="123">
        <f>SUM(E5:E44)</f>
        <v>276888</v>
      </c>
      <c r="F45" s="120">
        <f>E45/C45*100</f>
        <v>58.429168497273395</v>
      </c>
    </row>
    <row r="46" spans="1:6" x14ac:dyDescent="0.25">
      <c r="A46" s="3"/>
      <c r="B46" s="24"/>
      <c r="C46" s="24"/>
      <c r="D46" s="24"/>
      <c r="E46" s="24"/>
    </row>
    <row r="47" spans="1:6" x14ac:dyDescent="0.25">
      <c r="A47" s="6"/>
      <c r="B47" s="7"/>
      <c r="C47" s="74">
        <f>C45-Лист2!C32</f>
        <v>0</v>
      </c>
      <c r="D47" s="24"/>
      <c r="E47" s="24">
        <f>E45-Лист2!D32</f>
        <v>0</v>
      </c>
    </row>
    <row r="48" spans="1:6" x14ac:dyDescent="0.25">
      <c r="A48" s="6"/>
      <c r="B48" s="7"/>
      <c r="C48" s="7"/>
      <c r="D48" s="7"/>
      <c r="E48" s="7"/>
    </row>
    <row r="49" spans="1:4" x14ac:dyDescent="0.25">
      <c r="A49" s="6"/>
      <c r="B49" s="7"/>
      <c r="C49" s="7"/>
      <c r="D49" s="7"/>
    </row>
    <row r="50" spans="1:4" x14ac:dyDescent="0.25">
      <c r="A50" s="6"/>
      <c r="B50" s="7"/>
      <c r="C50" s="7"/>
      <c r="D50" s="7"/>
    </row>
    <row r="51" spans="1:4" x14ac:dyDescent="0.25">
      <c r="A51" s="6"/>
      <c r="B51" s="7"/>
      <c r="C51" s="7"/>
      <c r="D51" s="7"/>
    </row>
    <row r="52" spans="1:4" x14ac:dyDescent="0.25">
      <c r="A52" s="6"/>
      <c r="B52" s="7"/>
      <c r="C52" s="7"/>
      <c r="D52" s="7"/>
    </row>
    <row r="53" spans="1:4" x14ac:dyDescent="0.25">
      <c r="A53" s="3"/>
      <c r="B53" s="3"/>
      <c r="C53" s="3"/>
      <c r="D53" s="3"/>
    </row>
    <row r="102" spans="1:4" x14ac:dyDescent="0.25">
      <c r="A102" s="4"/>
      <c r="B102" s="5"/>
      <c r="C102" s="5"/>
      <c r="D102" s="7"/>
    </row>
    <row r="103" spans="1:4" x14ac:dyDescent="0.25">
      <c r="A103" s="4"/>
      <c r="B103" s="5"/>
      <c r="C103" s="5"/>
      <c r="D103" s="7"/>
    </row>
    <row r="104" spans="1:4" x14ac:dyDescent="0.25">
      <c r="A104" s="4" t="s">
        <v>32</v>
      </c>
      <c r="B104" s="5">
        <v>172292700</v>
      </c>
      <c r="C104" s="5">
        <v>172292700</v>
      </c>
      <c r="D104" s="7"/>
    </row>
  </sheetData>
  <mergeCells count="1">
    <mergeCell ref="C1:F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user16</cp:lastModifiedBy>
  <cp:lastPrinted>2024-10-07T06:04:42Z</cp:lastPrinted>
  <dcterms:created xsi:type="dcterms:W3CDTF">2017-07-26T10:53:49Z</dcterms:created>
  <dcterms:modified xsi:type="dcterms:W3CDTF">2024-10-14T12:08:47Z</dcterms:modified>
</cp:coreProperties>
</file>